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900" tabRatio="570"/>
  </bookViews>
  <sheets>
    <sheet name="2021年城市建设重点项目统计表" sheetId="2" r:id="rId1"/>
    <sheet name="Sheet1" sheetId="33" r:id="rId2"/>
    <sheet name="Sheet2" sheetId="34" r:id="rId3"/>
    <sheet name="Sheet3" sheetId="35" r:id="rId4"/>
    <sheet name="Sheet4" sheetId="36" r:id="rId5"/>
    <sheet name="Sheet31" sheetId="28" state="hidden" r:id="rId6"/>
    <sheet name="打通断头路" sheetId="29" state="hidden" r:id="rId7"/>
    <sheet name="城乡危房（边死角）改造" sheetId="30" state="hidden" r:id="rId8"/>
    <sheet name="棚户区（城中村）改造" sheetId="31" state="hidden" r:id="rId9"/>
    <sheet name="自治区备案棚改" sheetId="32" state="hidden" r:id="rId10"/>
  </sheets>
  <definedNames>
    <definedName name="_xlnm._FilterDatabase" localSheetId="0" hidden="1">'2021年城市建设重点项目统计表'!$A$1:$Q$108</definedName>
    <definedName name="_xlnm.Print_Area" localSheetId="0">'2021年城市建设重点项目统计表'!$A$1:$Q$107</definedName>
    <definedName name="_xlnm.Print_Titles" localSheetId="0">'2021年城市建设重点项目统计表'!$2:$4</definedName>
    <definedName name="_xlnm.Print_Titles" localSheetId="9">自治区备案棚改!$3:$4</definedName>
  </definedNames>
  <calcPr calcId="144525"/>
</workbook>
</file>

<file path=xl/sharedStrings.xml><?xml version="1.0" encoding="utf-8"?>
<sst xmlns="http://schemas.openxmlformats.org/spreadsheetml/2006/main" count="1889" uniqueCount="666">
  <si>
    <t>呼和浩特经济技术开发区2023年城建重点项目册</t>
  </si>
  <si>
    <t>项目类型</t>
  </si>
  <si>
    <t>项目名称</t>
  </si>
  <si>
    <t>建设内容</t>
  </si>
  <si>
    <t>建设年限</t>
  </si>
  <si>
    <t>建设性质</t>
  </si>
  <si>
    <t>建设资金</t>
  </si>
  <si>
    <t>资金来源</t>
  </si>
  <si>
    <t>实施主体</t>
  </si>
  <si>
    <t>总投资
(万元)</t>
  </si>
  <si>
    <t>年度投资</t>
  </si>
  <si>
    <t>争取中央和自治区专项资金</t>
  </si>
  <si>
    <t>一般债</t>
  </si>
  <si>
    <t>专项债</t>
  </si>
  <si>
    <t>市级财政筹资</t>
  </si>
  <si>
    <t>区财政筹资</t>
  </si>
  <si>
    <t>企业自筹</t>
  </si>
  <si>
    <t>合计</t>
  </si>
  <si>
    <t>一、基础设施类（共32项）</t>
  </si>
  <si>
    <t>（一）供排水管网工程（共17项）</t>
  </si>
  <si>
    <t>呼和浩特经济技术开发区沙尔沁工业区供水续建工程</t>
  </si>
  <si>
    <r>
      <rPr>
        <sz val="10"/>
        <rFont val="宋体"/>
        <charset val="134"/>
        <scheme val="minor"/>
      </rPr>
      <t>1、在金海水库库区西侧新建规模为5万m³/d的取水泵站1座；
2、续建规模为5万m³/d的地表水处理厂；
3、建设2根</t>
    </r>
    <r>
      <rPr>
        <sz val="10"/>
        <color rgb="FFFF0000"/>
        <rFont val="宋体"/>
        <charset val="134"/>
        <scheme val="minor"/>
      </rPr>
      <t>DN800</t>
    </r>
    <r>
      <rPr>
        <sz val="10"/>
        <rFont val="宋体"/>
        <charset val="134"/>
        <scheme val="minor"/>
      </rPr>
      <t>由金海调蓄水库至地表水厂输水管道，单管长度6km；
4、建设2根DN600由地表水厂至新机场输水管道，单管长度14.6km。</t>
    </r>
  </si>
  <si>
    <t>2023年3月-2023年11月</t>
  </si>
  <si>
    <t>续建</t>
  </si>
  <si>
    <t>企业自筹和社会融资结合</t>
  </si>
  <si>
    <t>开发区公用事业公司</t>
  </si>
  <si>
    <t>胜利路（如意大街-阳光大街）给水管线工程。</t>
  </si>
  <si>
    <r>
      <rPr>
        <sz val="10"/>
        <rFont val="宋体"/>
        <charset val="134"/>
        <scheme val="minor"/>
      </rPr>
      <t>建设胜利路长度</t>
    </r>
    <r>
      <rPr>
        <sz val="10"/>
        <color rgb="FFFF0000"/>
        <rFont val="宋体"/>
        <charset val="134"/>
        <scheme val="minor"/>
      </rPr>
      <t>750米DN300-DN400</t>
    </r>
    <r>
      <rPr>
        <sz val="10"/>
        <rFont val="宋体"/>
        <charset val="134"/>
        <scheme val="minor"/>
      </rPr>
      <t>给水管线。</t>
    </r>
  </si>
  <si>
    <t>2023年4月-2023年6月</t>
  </si>
  <si>
    <t>新建</t>
  </si>
  <si>
    <t>阳光大街（思源路-工农路）给水管线工程。</t>
  </si>
  <si>
    <t>长度1200米DN300-DN400给水管线。</t>
  </si>
  <si>
    <t>胜利路（如意大街至阳光大街）再生水管线工程。</t>
  </si>
  <si>
    <t>建设胜利路长度750米DN200再生水管线。</t>
  </si>
  <si>
    <t>创新路（昭君大街至世纪大街）再生水管线工程。</t>
  </si>
  <si>
    <t>建设长度约800米DN300再生水管线。</t>
  </si>
  <si>
    <t>阳光大街（光伏公园至利乐路）再生水管线工程。</t>
  </si>
  <si>
    <t>建设长度约900米DN200再生水管线。</t>
  </si>
  <si>
    <t>开发区财政预算和专项债</t>
  </si>
  <si>
    <t>建设管理局</t>
  </si>
  <si>
    <t>胜利路（如意大街至阳光大街）雨水管线工程。</t>
  </si>
  <si>
    <r>
      <rPr>
        <sz val="10"/>
        <rFont val="宋体"/>
        <charset val="134"/>
        <scheme val="minor"/>
      </rPr>
      <t>新建如意大街至阳光大街雨水管道，单排布置，DN600长度共</t>
    </r>
    <r>
      <rPr>
        <sz val="10"/>
        <color rgb="FFFF0000"/>
        <rFont val="宋体"/>
        <charset val="134"/>
        <scheme val="minor"/>
      </rPr>
      <t>110</t>
    </r>
    <r>
      <rPr>
        <sz val="10"/>
        <rFont val="宋体"/>
        <charset val="134"/>
        <scheme val="minor"/>
      </rPr>
      <t>米，DN800长度共330米， DN1500长度共315米。</t>
    </r>
  </si>
  <si>
    <t>阳光大街（思源路至工农路）雨水管线工程。</t>
  </si>
  <si>
    <r>
      <rPr>
        <sz val="10"/>
        <rFont val="宋体"/>
        <charset val="134"/>
        <scheme val="minor"/>
      </rPr>
      <t>新建思源路至工农路雨水管线工程，单排布置DN2800长度</t>
    </r>
    <r>
      <rPr>
        <sz val="10"/>
        <color rgb="FFFF0000"/>
        <rFont val="宋体"/>
        <charset val="134"/>
        <scheme val="minor"/>
      </rPr>
      <t>1270</t>
    </r>
    <r>
      <rPr>
        <sz val="10"/>
        <rFont val="宋体"/>
        <charset val="134"/>
        <scheme val="minor"/>
      </rPr>
      <t>米。</t>
    </r>
  </si>
  <si>
    <t>如意大街（经三十一路至思源路）新建雨水管网工程。</t>
  </si>
  <si>
    <t>单侧布置DN600至DN1000长度约400米的雨水管，同时修建过路雨水收集管。</t>
  </si>
  <si>
    <t>思源路（如意大街北至丁香大街排口）雨水管线工程。</t>
  </si>
  <si>
    <t>将现状地块内2DN1500雨水管道改至思源中路，长度约750m。</t>
  </si>
  <si>
    <t>工农路（阳光大街至开放大街）雨水管线工程。</t>
  </si>
  <si>
    <t>新建DN1500雨水重力流管道长约810m。</t>
  </si>
  <si>
    <t>胜利路（阳光大街至如意大街）污水管线工程。</t>
  </si>
  <si>
    <t>道路长度750米，新建DN600污水管道。</t>
  </si>
  <si>
    <t>开发区财政预算</t>
  </si>
  <si>
    <t>思源路（丁香大街至阳光大街、丁香大街至光明大街）污水管线工程。</t>
  </si>
  <si>
    <t>新建DN800长度750米、DN1000长度1650米污水管道。</t>
  </si>
  <si>
    <t>2023年4月-2023年7月</t>
  </si>
  <si>
    <t>丁香大街污水管线2处断点联通工程。</t>
  </si>
  <si>
    <t>新建DN400长度400米污水管道。</t>
  </si>
  <si>
    <t>污水加压泵站及出水管线工程。</t>
  </si>
  <si>
    <t>在工农路与丁香大街交叉口处建设一处污水加压泵站，3万m3/d</t>
  </si>
  <si>
    <t>工农路（阳光大街至开放大街）污水管线工程</t>
  </si>
  <si>
    <t>新建DN600污水重力流管道长约810m</t>
  </si>
  <si>
    <t>阳光大街（思源路至工农路）污水管线工程</t>
  </si>
  <si>
    <t>新建DN800污水重力流管道长约1270m</t>
  </si>
  <si>
    <t>小计</t>
  </si>
  <si>
    <t>（二）污水处理设施工程（共2项）</t>
  </si>
  <si>
    <t>呼和浩特经济技术开发区沙尔沁工业区污水处理二期工程.</t>
  </si>
  <si>
    <t>规模为日处理污水量4万m³，占地约110亩，利用原有人工湖建设尾水湿地（13万㎡），敷设出水排放管道5.0km，新建一座规模为5万m³/d的提升泵站。</t>
  </si>
  <si>
    <t>2022年5月-2023年12月</t>
  </si>
  <si>
    <t>沙尔沁工业区再生水处理厂工程。</t>
  </si>
  <si>
    <t>建设内容：新建日生产能力2万m³再生水厂，项目占地约30亩，总建筑面积约7130平方米，包含办公楼、调节池、膜车间泵房、清水池等设施。</t>
  </si>
  <si>
    <t>（三）强弱电设施及管线（共7项）</t>
  </si>
  <si>
    <t>世纪大街（胜利路至209国道）电力排管工程。</t>
  </si>
  <si>
    <t>电力排管12孔，长度约2380米。</t>
  </si>
  <si>
    <t>建通公司</t>
  </si>
  <si>
    <t>如意大街（工农路至经三十一路、胜利路至经三十二路）电力排管工程。</t>
  </si>
  <si>
    <t>电力排管24孔，长度约1700米。</t>
  </si>
  <si>
    <t>新建阳光大街（思源路至工农路）电力排管工程。</t>
  </si>
  <si>
    <t>电力排管20孔，长度约1270米</t>
  </si>
  <si>
    <t>如意总部基地劳动公园、如意广场电缆改造工程。</t>
  </si>
  <si>
    <t>劳动公园更换电缆18500米，更换路灯及景观灯等照明设施520盏，如意广场更换电缆2400米，更换照明灯56盏，3盏高杆灯。</t>
  </si>
  <si>
    <t>2023年5月-2023年7月</t>
  </si>
  <si>
    <t>如意大街（胜利路至经三十二路、思源路至经三十一路）通信排管工程。</t>
  </si>
  <si>
    <t>长度约750米12孔通信排管。</t>
  </si>
  <si>
    <t>社会资本</t>
  </si>
  <si>
    <t>胜利路（如意大街至阳光大街）通信排管工程。</t>
  </si>
  <si>
    <t>丁香大街（经三十二路至广青路）通信排管工程。</t>
  </si>
  <si>
    <t>长度约930米9孔通信排管。</t>
  </si>
  <si>
    <t>（四）热源热网建设工程（共1项）</t>
  </si>
  <si>
    <t>沙尔沁工业区供热主管网工程。</t>
  </si>
  <si>
    <t>建设开放大街（凯旋路至思源路）、思源路（如意大街至昭君大街）、如意大街（思源路至沙尔沁路）、沙尔沁路（如意大街至昭君大街）、昭君大街（思源路至沙尔沁路）管径为DN800，长度约11210米的供热管网工程。</t>
  </si>
  <si>
    <t>2023年5月-2024年9月</t>
  </si>
  <si>
    <t>富泰热力</t>
  </si>
  <si>
    <t>（五）半拉子工程（共1项）</t>
  </si>
  <si>
    <t>呼和浩特市海拉尔东街—海拉尔西街—金海路改造提升二期工程。</t>
  </si>
  <si>
    <t>海拉尔大街金海路高架桥二期工程。二期工程总长度14.04公里，投资约32.98亿元</t>
  </si>
  <si>
    <t>2023年4月-2023年11月</t>
  </si>
  <si>
    <t>金海路建设工程指挥部</t>
  </si>
  <si>
    <t>（六）新基建工程（共4项）</t>
  </si>
  <si>
    <t>5G基站</t>
  </si>
  <si>
    <r>
      <rPr>
        <sz val="10"/>
        <rFont val="宋体"/>
        <charset val="134"/>
        <scheme val="minor"/>
      </rPr>
      <t>新建5/4G基站</t>
    </r>
    <r>
      <rPr>
        <sz val="10"/>
        <color rgb="FFFF0000"/>
        <rFont val="宋体"/>
        <charset val="134"/>
        <scheme val="minor"/>
      </rPr>
      <t>17</t>
    </r>
    <r>
      <rPr>
        <sz val="10"/>
        <rFont val="宋体"/>
        <charset val="134"/>
        <scheme val="minor"/>
      </rPr>
      <t>座，为灯杆景观塔室外一体柜结构形式。</t>
    </r>
  </si>
  <si>
    <t>2023年5月-2023年9月</t>
  </si>
  <si>
    <t>园区内3处公租房自用充电站的建设工程.</t>
  </si>
  <si>
    <t>分别位于广青路与纬二十七街交叉口东西两侧、商业区建设电桩建设数量分别为20、30、20个由小区物业统筹安排建设，以21KW交流充电桩为主</t>
  </si>
  <si>
    <t>2023年1月-2023年12月</t>
  </si>
  <si>
    <t>其他投资单位</t>
  </si>
  <si>
    <t>新建回字楼停车场充电桩项目。</t>
  </si>
  <si>
    <t>位于阳光大街以北、利乐路以西，新建充电桩数量5个，均为120KW直流充电桩。</t>
  </si>
  <si>
    <t>新建五处厂区公共充电站项目</t>
  </si>
  <si>
    <t>分别位于创新中路与阳光大街交口西北侧、如意中路与思源大街交口西北侧以及阳光大街北侧华耀园区东侧、中小企业创业园以及嘉耀玻璃北侧新建充电桩数量总计为36个，以21KW交流充电桩为主</t>
  </si>
  <si>
    <t>二、生态环境治理类（共2项）</t>
  </si>
  <si>
    <t>（一）雨水散排治理</t>
  </si>
  <si>
    <t>沙尔沁工业区雨水散排治理工程</t>
  </si>
  <si>
    <t>2022年计划对沙尔沁工业园区雨水散排问题进行集中治理改造，沿工农路出口方向新建明渠，并对现有沟渠、连心坝，进行改造修整。</t>
  </si>
  <si>
    <t>（二）口袋公园建设工程</t>
  </si>
  <si>
    <t>口袋公园项目</t>
  </si>
  <si>
    <t>计划建设5个口袋公园项目(如意1个、沙尔沁4个),同步推进两处口袋公园建设</t>
  </si>
  <si>
    <t>2022年4月-2023年6月</t>
  </si>
  <si>
    <t>经开区白塔物流园、经济技术产业园管理办公室</t>
  </si>
  <si>
    <t>三、城市更新类（共2项）</t>
  </si>
  <si>
    <t>积水点改造工程</t>
  </si>
  <si>
    <t>如意和大街（领海西路至科尔沁快速路）积水点改建工程。</t>
  </si>
  <si>
    <t>单侧布置DN600至DN1000长度约1000米的雨水管，同时修建过路雨水收集管。</t>
  </si>
  <si>
    <t>2023年3月-2023年4月</t>
  </si>
  <si>
    <t>保障性租赁住房改造工程</t>
  </si>
  <si>
    <t>保障性租赁住房筹建工程</t>
  </si>
  <si>
    <t>主要通过房屋租赁市场筹集、房地产市场购置筹集等6种方式，筹集保障性租赁住房500套。</t>
  </si>
  <si>
    <t>2023年5月-2023年11月</t>
  </si>
  <si>
    <t>筹集</t>
  </si>
  <si>
    <t>四、交通便利类
（共24
项）</t>
  </si>
  <si>
    <t xml:space="preserve">（一）新续建道路工程（共22项） </t>
  </si>
  <si>
    <t>续建广青路（水厂至丁香大街）道路工程。</t>
  </si>
  <si>
    <t>道路红线宽度25米，长度约1800米（含道路本体工程及照明工程）。</t>
  </si>
  <si>
    <t>上级财政投资</t>
  </si>
  <si>
    <t>金航公司</t>
  </si>
  <si>
    <t>通信排管工程，6孔通信排管，长度约1800米。</t>
  </si>
  <si>
    <t>续建经三十二路（如意大街至丁香大街）道路工程。</t>
  </si>
  <si>
    <t>水稳层749.91m，沥青混凝土层749.91m，以及路缘石和非机动车道路面749.91m。建设长度约750米DN200再生水管线.</t>
  </si>
  <si>
    <t>企业自筹及专项债</t>
  </si>
  <si>
    <t>通信排管工程，6孔通信排管，长度约890米</t>
  </si>
  <si>
    <t>续建创维北侧规划路（创新路至胜利路）道路工程。</t>
  </si>
  <si>
    <t>道路红线宽度25米，长度约750米。道路本体工程（含照明、交通工程、绿化）。</t>
  </si>
  <si>
    <t>开发区财政算及专项债</t>
  </si>
  <si>
    <t>建设长度约800米DN200再生水管线。</t>
  </si>
  <si>
    <t>通信排管工程，6孔通信排管，长度约750米。</t>
  </si>
  <si>
    <t>续建沙尔沁南路（昌盛大街至华希生物南侧规划路）道路工程。</t>
  </si>
  <si>
    <t>道路红线宽度40米，长度约374米。道路本体工程（含照明、交通工程、绿化）。</t>
  </si>
  <si>
    <t>建设长度约374米DN300再生水管线.</t>
  </si>
  <si>
    <t>通信排管工程，12孔通信排管，长度约374米。</t>
  </si>
  <si>
    <t>续建华希南侧规划路（沙尔沁南路至创新南路）道路工程。</t>
  </si>
  <si>
    <t>建设长度约750米DN200再生水管线。</t>
  </si>
  <si>
    <t xml:space="preserve">新建昌盛大街（沙尔沁路至创新路）道路工程。
</t>
  </si>
  <si>
    <t>道路红线宽度30米，长度约750米。含道路本体工程（含照明、交通信号、绿化），含电力排管、雨污水、再生水管线工程。</t>
  </si>
  <si>
    <t>通信排管工程，9孔通信排管。</t>
  </si>
  <si>
    <t>新建创新路（世纪大街至华希南侧规划路）道路工程。</t>
  </si>
  <si>
    <t>道路红线宽度40米，长度约1174米，含道路本体工程（含照明、交通信号、绿化），含含电力排管、雨污水、再生水管线工程。</t>
  </si>
  <si>
    <t>新建世纪大街（创新路至沙尔沁路）道路工程。</t>
  </si>
  <si>
    <t>道路红线宽度40米，长度约1550米。含道路本体工程（含照明、交通信号、绿化），含雨水管线工程，污水管线工程，给水管线工程，再生水管线工程。</t>
  </si>
  <si>
    <t>企业自筹和专项债</t>
  </si>
  <si>
    <t>含通信排管工程，12孔通信排管。</t>
  </si>
  <si>
    <t>新建普泽西路（开放大街至环岛南街)道路工程。</t>
  </si>
  <si>
    <t>道路红线宽度17米，长度约388米。含道路本体工程（含照明、绿化），含新建DN600雨水管道，长度380米；新建DN400污水管道，长度340米；新建DN300给水管线，长度385米。</t>
  </si>
  <si>
    <t>新建开放大街（思源路至工农路）道路工程。</t>
  </si>
  <si>
    <t>道路红线宽度40米，长度约1277米。其中：道路本体工程（含照明、绿化）。含新建雨水管道，污水重力流管道，给水管线工程，再生水管线工程。</t>
  </si>
  <si>
    <t>电力排管工程，电力排管24孔，长度约1300米。</t>
  </si>
  <si>
    <t>开发区财政预算及专项债</t>
  </si>
  <si>
    <t xml:space="preserve">通信排管工程，12孔通信排管，长度约1300米。
</t>
  </si>
  <si>
    <t>新建思源路（阳光大街至昭君大街）</t>
  </si>
  <si>
    <t>道路红线宽度40米，长度约1600米。含道路本体工程（含照明、交通信号、绿化），雨水管线工程，污水管线工程，给水管线工程，给水管线，再生水管线工程。</t>
  </si>
  <si>
    <t>电力排管工程，电力排管24孔，长度约1600米。</t>
  </si>
  <si>
    <t>通信排管工程，9孔通信排管，长度约1600米。</t>
  </si>
  <si>
    <r>
      <rPr>
        <b/>
        <sz val="11"/>
        <rFont val="宋体"/>
        <charset val="134"/>
        <scheme val="minor"/>
      </rPr>
      <t>新建工农路（阳光大街至丁香</t>
    </r>
    <r>
      <rPr>
        <b/>
        <sz val="11"/>
        <color rgb="FFFF0000"/>
        <rFont val="宋体"/>
        <charset val="134"/>
        <scheme val="minor"/>
      </rPr>
      <t>大街</t>
    </r>
    <r>
      <rPr>
        <b/>
        <sz val="11"/>
        <rFont val="宋体"/>
        <charset val="134"/>
        <scheme val="minor"/>
      </rPr>
      <t>）</t>
    </r>
  </si>
  <si>
    <t>道路红线宽度25米，长度约1500米。含道路本体工程（含照明、交通信号、绿化），雨水管线，污水管线，给水管线工程。</t>
  </si>
  <si>
    <t>新建胜利路（如意大街至丁香大街）</t>
  </si>
  <si>
    <t>道路红线宽度40米，长度约733米。含道路本体工程（含照明、交通信号、绿化），雨水管线工程，污水管线工程，给水管线工程，再生水管线工程，建设DN400再生水管线。</t>
  </si>
  <si>
    <t>含电力排管工程，电力排管24孔，长度约733米。</t>
  </si>
  <si>
    <t>新建如意大街（经三十一至胜利路）</t>
  </si>
  <si>
    <t>道路红线宽度30米，长度约490米。含道路本体工程（含照明、交通信号、绿化），雨水管线工程，污水管线工程，给水管线工程，再生水管线工程。</t>
  </si>
  <si>
    <t>含电力排管工程，电力排管24孔，长度约800米。</t>
  </si>
  <si>
    <t>新建云港大街（沙尔沁镇东边界至209国道）</t>
  </si>
  <si>
    <t>道路红线宽度40米，长度约2000米。</t>
  </si>
  <si>
    <t>新建如意总部基地满洲里路（秀水街至正阳街）</t>
  </si>
  <si>
    <t>道路红线宽度40米，道路全长415米，配套建设雨污水管线、交通工程、电力工程（土建）、道路照明等附属工程。</t>
  </si>
  <si>
    <t>新建如意总部基地正阳街（万通路至满洲里路）</t>
  </si>
  <si>
    <t>道路红线宽度30米，道路全长489米，配套建设雨污水管线、交通工程、电力工程（土建）、道路照明等附属工程。</t>
  </si>
  <si>
    <t>2023年10月-2024年7月</t>
  </si>
  <si>
    <t>新建如意总部基地林荫街（万通路至领海西路）</t>
  </si>
  <si>
    <t>道路红线宽度24米，道路全长408米，配套建设雨污水管线、交通工程、电力工程（土建）、道路照明等附属工程。</t>
  </si>
  <si>
    <t>新建如意总部基地二纬街东段（万通路至领海西路）</t>
  </si>
  <si>
    <t>道路红线宽度30米，道路全长316米，配套建设雨污水管线、交通工程、道路照明等附属工程。</t>
  </si>
  <si>
    <t>新建如意总部基地领海西路（宝音街至林荫街）</t>
  </si>
  <si>
    <t>道路红线宽度18米，道路全长570米，配套建设雨污水管线、交通工程、电力工程（土建）、道路照明等附属工程。</t>
  </si>
  <si>
    <t>（二）新续建桥梁工程（共2项）</t>
  </si>
  <si>
    <t>新建如意总部基地宝音街便道工程</t>
  </si>
  <si>
    <t>领海西路至满洲里路，道路宽7米，全长450米。</t>
  </si>
  <si>
    <t>财政预算</t>
  </si>
  <si>
    <t>建设白塔物流园永兴路道路及地下管网工程</t>
  </si>
  <si>
    <t>道路红线宽度50米，道路全长300米，配套建设雨水、污水、给水等地下管网工程。</t>
  </si>
  <si>
    <t>海拉尔大街金海路高架桥一期工程</t>
  </si>
  <si>
    <t>一期工程总投资99.87亿元，2023年度计划建设O、P、R、M、Y匝道桥梁工程和两座人行天桥，2023年计划完成第八合同段西三环互通工程。</t>
  </si>
  <si>
    <t>海拉尔大街金海路新增上下匝道工程</t>
  </si>
  <si>
    <t>海拉尔大街金海路一期工程新增上下匝道各2处，在乌里沙河新增东向西下匝道，在通道南路新增西向东上匝道。</t>
  </si>
  <si>
    <t xml:space="preserve">
五、房地产市场开发类
（共5项）</t>
  </si>
  <si>
    <t>房地产开发项目（共5项）</t>
  </si>
  <si>
    <t>内蒙古伊泰置业集团有限责任公司伊泰华府世家云玺B区、C区项目</t>
  </si>
  <si>
    <t>建筑面积16万平方米。</t>
  </si>
  <si>
    <t>2021年-2023年</t>
  </si>
  <si>
    <t>内蒙古伊泰置业有限责任公司</t>
  </si>
  <si>
    <t>呼和浩特市创维建设发展有限公司如意世家项目</t>
  </si>
  <si>
    <t>建筑面积25万平方米。</t>
  </si>
  <si>
    <t>2021年-2025年</t>
  </si>
  <si>
    <t>呼和浩特市创维建设发展有限公司</t>
  </si>
  <si>
    <t>内蒙古林江置业有限责任公司林江广场建设项目</t>
  </si>
  <si>
    <t>建筑面积17万平方米。</t>
  </si>
  <si>
    <t>内蒙古林江置业有限责任公司</t>
  </si>
  <si>
    <t>中宇广场建设项目</t>
  </si>
  <si>
    <t>建筑面积36.5万平方米。</t>
  </si>
  <si>
    <t>2022年-2025年</t>
  </si>
  <si>
    <t>内蒙古中服实业有限公司</t>
  </si>
  <si>
    <t>呼铁房地产开发有限责任公司呼铁中朵中心项目</t>
  </si>
  <si>
    <t>建筑面积15.8万平方米。</t>
  </si>
  <si>
    <t>内蒙古集通凯晨房地产开发有限责任公司</t>
  </si>
  <si>
    <t>总计</t>
  </si>
  <si>
    <t>呼和浩特经济技术开发区2023年城市重点项目投资情况</t>
  </si>
  <si>
    <t>旗县区财政筹资</t>
  </si>
  <si>
    <t>一、市政基础设施建设工程（共33项）</t>
  </si>
  <si>
    <t>（一）供排水管网工程（共13项）</t>
  </si>
  <si>
    <t>公用事业公司</t>
  </si>
  <si>
    <t>（三）强弱电设施及管线（共8项）</t>
  </si>
  <si>
    <t>财政预算及社会资本</t>
  </si>
  <si>
    <t>（四）热源热网建设工程（共6项）</t>
  </si>
  <si>
    <t>富泰热力项目公司</t>
  </si>
  <si>
    <t>金海路建设指挥部</t>
  </si>
  <si>
    <t>（六）新基建工程（共5项）</t>
  </si>
  <si>
    <t>二、生态环境建设工程（共2项）</t>
  </si>
  <si>
    <t>两办</t>
  </si>
  <si>
    <t>四、交通便利工程
（共24
项）</t>
  </si>
  <si>
    <t xml:space="preserve">（一）新续建道路工程（共20项） </t>
  </si>
  <si>
    <t>市财政预算</t>
  </si>
  <si>
    <t>五、房地产开发工程
（共5项）</t>
  </si>
  <si>
    <t>房地产公司</t>
  </si>
  <si>
    <t>1、在金海水库库区西侧新建规模为5万m³/d的取水泵站1座；
2、续建规模为5万m³/d的地表水处理厂；
3、建设由金海调蓄水库至地表水厂输水管道，2根DN900管道，单管长度6km；
4、建设由地表水厂至新机场输水管道，2根DN600管道，单管长度14.6km。</t>
  </si>
  <si>
    <t>如意开发区公用事业有限公司</t>
  </si>
  <si>
    <t>建设胜利路长度1500米DN400-DN600给水管线。</t>
  </si>
  <si>
    <t>建设胜利路长度1500米DN200再生水管线。</t>
  </si>
  <si>
    <t>新建如意大街至阳光大街雨水管道，单排布置，DN600长度共200米，DN800长度共330米，DN1000长度共52米， DN1500长度共315米。</t>
  </si>
  <si>
    <t>新建思源路至工农路雨水管线工程，单排布置DN2800长度1200米。</t>
  </si>
  <si>
    <t>如意和大街（领海西路至科尔沁快速路）雨水管网改建工程。</t>
  </si>
  <si>
    <t>呼和浩特如意开发区公用事业有限公司</t>
  </si>
  <si>
    <t>新建5/4G基站22座，为灯杆景观塔室外一体柜结构形式。</t>
  </si>
  <si>
    <t>园区内2处公租房自用充电站的建设工程.</t>
  </si>
  <si>
    <t>分别位于广青路与纬二十七街交叉口东西两侧建设电桩建设数量分别为20、30个由小区物业统筹安排建设，以21KW交流充电桩为主</t>
  </si>
  <si>
    <t>新建公租房东侧商业区配套车辆充电站工程。</t>
  </si>
  <si>
    <t>位于该商业用地内，新建充电桩数量20个，以21KW交流充电桩为主，</t>
  </si>
  <si>
    <t>一、</t>
  </si>
  <si>
    <t>二、</t>
  </si>
  <si>
    <t>三、</t>
  </si>
  <si>
    <t>四、</t>
  </si>
  <si>
    <t>五、</t>
  </si>
  <si>
    <t>新城区2016年实施打通断头路任务表</t>
  </si>
  <si>
    <t>年度</t>
  </si>
  <si>
    <t>规划道路</t>
  </si>
  <si>
    <t>用地征拆</t>
  </si>
  <si>
    <t>资金需求（万元）</t>
  </si>
  <si>
    <t>征拆组织</t>
  </si>
  <si>
    <t>配套管网</t>
  </si>
  <si>
    <t>道路建设</t>
  </si>
  <si>
    <t>序号</t>
  </si>
  <si>
    <t>名称</t>
  </si>
  <si>
    <t>长度(米)</t>
  </si>
  <si>
    <t>红线
(米)</t>
  </si>
  <si>
    <t>道路总面积(平方米)</t>
  </si>
  <si>
    <t>征收土地面积（亩）</t>
  </si>
  <si>
    <t>征拆建筑面积（万平方米）</t>
  </si>
  <si>
    <t>涉及居民户数</t>
  </si>
  <si>
    <t>涉及居民人数</t>
  </si>
  <si>
    <t>总额</t>
  </si>
  <si>
    <t>征拆资金</t>
  </si>
  <si>
    <t>道路建
设资金</t>
  </si>
  <si>
    <t>配套管网建设资金</t>
  </si>
  <si>
    <t>责任
单位</t>
  </si>
  <si>
    <t>责任
领导</t>
  </si>
  <si>
    <t>完成时限</t>
  </si>
  <si>
    <t>完成
时限</t>
  </si>
  <si>
    <t>2016年</t>
  </si>
  <si>
    <t>/</t>
  </si>
  <si>
    <t>北站规划四路</t>
  </si>
  <si>
    <t>新城区党委、政府</t>
  </si>
  <si>
    <t>书记、区长</t>
  </si>
  <si>
    <t>2016年5月底</t>
  </si>
  <si>
    <t>春华水务公司</t>
  </si>
  <si>
    <t>总经理</t>
  </si>
  <si>
    <t>2016年7月底</t>
  </si>
  <si>
    <t>市城乡建设委</t>
  </si>
  <si>
    <t>主任</t>
  </si>
  <si>
    <t>2016年底</t>
  </si>
  <si>
    <t>万通路</t>
  </si>
  <si>
    <t>天骄路</t>
  </si>
  <si>
    <t>丰州北路夸东河大桥</t>
  </si>
  <si>
    <t>防风林南路</t>
  </si>
  <si>
    <t>回民区2016年计划打通断头路任务表</t>
  </si>
  <si>
    <t>成吉思汗西街跨乌素图河桥</t>
  </si>
  <si>
    <t>回民区党委、政府</t>
  </si>
  <si>
    <t>预备役师西路</t>
  </si>
  <si>
    <t>预备役师北路</t>
  </si>
  <si>
    <t>车站西街</t>
  </si>
  <si>
    <t>鄂尔多斯西街跨乌素图河桥</t>
  </si>
  <si>
    <t>玉泉区2016年实施打通断头路任务表</t>
  </si>
  <si>
    <t>畜牧科学院西路</t>
  </si>
  <si>
    <t>玉泉区党委、政府</t>
  </si>
  <si>
    <t>后八里庄路</t>
  </si>
  <si>
    <t>药都东路</t>
  </si>
  <si>
    <t>畜科院南路</t>
  </si>
  <si>
    <t>三里营西街</t>
  </si>
  <si>
    <t>后八里庄北路跨河桥</t>
  </si>
  <si>
    <t>前八里庄南路跨河桥</t>
  </si>
  <si>
    <t>后八里庄北路</t>
  </si>
  <si>
    <t>前八里庄南路</t>
  </si>
  <si>
    <t>世纪五路</t>
  </si>
  <si>
    <t>世纪十八路</t>
  </si>
  <si>
    <t>三里营西街跨河桥</t>
  </si>
  <si>
    <t>包头西街跨河桥</t>
  </si>
  <si>
    <t>湿地公园西路跨大黑河桥</t>
  </si>
  <si>
    <t>生物制药厂东路</t>
  </si>
  <si>
    <t>赛罕区2016年实施打通断头路任务表</t>
  </si>
  <si>
    <t>额尔顿街</t>
  </si>
  <si>
    <t>赛罕区党委、政府</t>
  </si>
  <si>
    <t>市城乡建委委</t>
  </si>
  <si>
    <t>二纬路跨东河桥</t>
  </si>
  <si>
    <t>兴安南路跨大黑河桥</t>
  </si>
  <si>
    <t>展览馆西路</t>
  </si>
  <si>
    <t>东影南街</t>
  </si>
  <si>
    <t>世纪东街</t>
  </si>
  <si>
    <t>巴彦塔拉路跨大黑河桥</t>
  </si>
  <si>
    <t>阿拉坦大街</t>
  </si>
  <si>
    <t>世纪十九路</t>
  </si>
  <si>
    <t>新城区2016年城乡危房（边死角）改造任务表</t>
  </si>
  <si>
    <t>地区</t>
  </si>
  <si>
    <t>基本情况</t>
  </si>
  <si>
    <t>任务</t>
  </si>
  <si>
    <t>可储备土地(亩)</t>
  </si>
  <si>
    <t>资金保障（亿元）</t>
  </si>
  <si>
    <t>资金来源及配比</t>
  </si>
  <si>
    <t>备注（请区分是否已完成）</t>
  </si>
  <si>
    <t>占地面积（亩）</t>
  </si>
  <si>
    <t>总征收土地面积（亩）</t>
  </si>
  <si>
    <t>总拆除房屋面积
（万平方米）</t>
  </si>
  <si>
    <t>已征收土地面积（亩）</t>
  </si>
  <si>
    <t>已拆除房屋面积
（万平方米）</t>
  </si>
  <si>
    <t>拆除房屋面积
（万平方米）</t>
  </si>
  <si>
    <t>涉及
户数</t>
  </si>
  <si>
    <t>涉及
人数</t>
  </si>
  <si>
    <t>总面积</t>
  </si>
  <si>
    <t>用于回迁安置房建设</t>
  </si>
  <si>
    <t>可利用地</t>
  </si>
  <si>
    <t>资金需求</t>
  </si>
  <si>
    <t>已落实国开行贷款</t>
  </si>
  <si>
    <t>资金缺口</t>
  </si>
  <si>
    <t>征地
费用</t>
  </si>
  <si>
    <t>拆迁
费用</t>
  </si>
  <si>
    <t>新城区</t>
  </si>
  <si>
    <t>庄子</t>
  </si>
  <si>
    <t>水泉</t>
  </si>
  <si>
    <t>城区边死角</t>
  </si>
  <si>
    <r>
      <rPr>
        <sz val="12"/>
        <rFont val="宋体"/>
        <charset val="134"/>
      </rPr>
      <t>2</t>
    </r>
    <r>
      <rPr>
        <sz val="12"/>
        <rFont val="宋体"/>
        <charset val="134"/>
      </rPr>
      <t>015年计划</t>
    </r>
  </si>
  <si>
    <t>讨思浩</t>
  </si>
  <si>
    <t>三卜树</t>
  </si>
  <si>
    <t>2015年计划</t>
  </si>
  <si>
    <t>生盖营</t>
  </si>
  <si>
    <t>哈拉更</t>
  </si>
  <si>
    <t>哈拉沁</t>
  </si>
  <si>
    <t>保合少</t>
  </si>
  <si>
    <t>甲兰板</t>
  </si>
  <si>
    <t>奎素</t>
  </si>
  <si>
    <t>面铺窑</t>
  </si>
  <si>
    <t>大窑</t>
  </si>
  <si>
    <t>水磨</t>
  </si>
  <si>
    <t>回民区2015年城乡危房（边死角）改造任务表</t>
  </si>
  <si>
    <t>2016年自治区下达棚改计划</t>
  </si>
  <si>
    <t>涉及户数</t>
  </si>
  <si>
    <t>回民区</t>
  </si>
  <si>
    <t>动力机、铸锻集体宿舍地块</t>
  </si>
  <si>
    <r>
      <rPr>
        <sz val="11"/>
        <rFont val="宋体"/>
        <charset val="134"/>
      </rPr>
      <t>2</t>
    </r>
    <r>
      <rPr>
        <sz val="12"/>
        <rFont val="宋体"/>
        <charset val="134"/>
      </rPr>
      <t>015年计划</t>
    </r>
  </si>
  <si>
    <t>新华桥北街四合兴菜农院</t>
  </si>
  <si>
    <t>园林宿舍边死角地带及危旧房屋</t>
  </si>
  <si>
    <t>后沙滩43号院边死角地带及危旧房屋</t>
  </si>
  <si>
    <t>一中后街边死角地带及危旧房屋</t>
  </si>
  <si>
    <t>印刷厂老厂区边死角地带及危旧房屋</t>
  </si>
  <si>
    <t>百货平房区块</t>
  </si>
  <si>
    <t>通道南街88号院</t>
  </si>
  <si>
    <t>水磨街6号</t>
  </si>
  <si>
    <t>中山西路南侧，青城华府小区东侧</t>
  </si>
  <si>
    <t>中山西路南侧，东寺巷内，新民街</t>
  </si>
  <si>
    <t>制药厂平房、呼铁局宿舍、环河大院</t>
  </si>
  <si>
    <t>呼钢平房</t>
  </si>
  <si>
    <t>呼钢技校南侧</t>
  </si>
  <si>
    <t>呼钢东路路东</t>
  </si>
  <si>
    <t>冶建公司小区</t>
  </si>
  <si>
    <t>电厂东路孔家营南</t>
  </si>
  <si>
    <t>东乌素图</t>
  </si>
  <si>
    <t>西乌素图</t>
  </si>
  <si>
    <t>十三中平房区</t>
  </si>
  <si>
    <t>化工东路平房边死角地带及危旧房屋</t>
  </si>
  <si>
    <t>八中东侧边死角地带及危旧房屋</t>
  </si>
  <si>
    <t>艾博银河港湾边死角地带及危旧房屋</t>
  </si>
  <si>
    <t>县府街西口东北角边死角地带及危旧房屋</t>
  </si>
  <si>
    <t>水磨街11号（中桥小区内平房）</t>
  </si>
  <si>
    <t>回中北院平房</t>
  </si>
  <si>
    <t>滨河路10号（天主教堂平房）</t>
  </si>
  <si>
    <t>电厂74亩平房</t>
  </si>
  <si>
    <t>二十八中平房</t>
  </si>
  <si>
    <t>糖厂道北宿舍</t>
  </si>
  <si>
    <t>糖厂道南宿舍</t>
  </si>
  <si>
    <t>锅炉厂、卫校平房</t>
  </si>
  <si>
    <t>铸锻西、铁路
校内平房</t>
  </si>
  <si>
    <t>新华西街呼钢小区院内</t>
  </si>
  <si>
    <t>四处大院平房区</t>
  </si>
  <si>
    <t>华建锅炉平房区</t>
  </si>
  <si>
    <t>赛罕路西平房区</t>
  </si>
  <si>
    <t>水修水校平房区</t>
  </si>
  <si>
    <t>阀门厂塑料厂平房区</t>
  </si>
  <si>
    <t>橡机厂平房区</t>
  </si>
  <si>
    <t>煤气化小区院内平房</t>
  </si>
  <si>
    <t>附件厂小区内平房</t>
  </si>
  <si>
    <t>巴彦道口平房区</t>
  </si>
  <si>
    <t>供销社平房区</t>
  </si>
  <si>
    <t>工农兵路筒子楼</t>
  </si>
  <si>
    <t>玉泉区2016年城乡危房（边死角）改造征拆任务表</t>
  </si>
  <si>
    <t>玉泉区</t>
  </si>
  <si>
    <t>五塔北社区平房</t>
  </si>
  <si>
    <r>
      <rPr>
        <sz val="12"/>
        <rFont val="宋体"/>
        <charset val="134"/>
      </rPr>
      <t>2</t>
    </r>
    <r>
      <rPr>
        <sz val="12"/>
        <rFont val="宋体"/>
        <charset val="134"/>
      </rPr>
      <t>015年未启动</t>
    </r>
  </si>
  <si>
    <t>建华南社区平房</t>
  </si>
  <si>
    <t>建华北社区平房</t>
  </si>
  <si>
    <t>天富小区院内平房</t>
  </si>
  <si>
    <t>印象江南南侧平房</t>
  </si>
  <si>
    <t>民小东侧平房</t>
  </si>
  <si>
    <t>弘庆召院内平房</t>
  </si>
  <si>
    <t>养鱼池东巷平房</t>
  </si>
  <si>
    <t>富贵国际南侧平房</t>
  </si>
  <si>
    <t>德胜街平房</t>
  </si>
  <si>
    <t>上栅子街平房</t>
  </si>
  <si>
    <t>元件五厂平房</t>
  </si>
  <si>
    <t>26中平房</t>
  </si>
  <si>
    <t>毛条平房</t>
  </si>
  <si>
    <t>纺织局宿舍</t>
  </si>
  <si>
    <t>碱滩村平房</t>
  </si>
  <si>
    <t>大玉石巷西侧平房</t>
  </si>
  <si>
    <t>建行周边平房</t>
  </si>
  <si>
    <t>清泉街小学北侧平房</t>
  </si>
  <si>
    <t>运动衣厂巷平房</t>
  </si>
  <si>
    <t>丽景小区南侧平房</t>
  </si>
  <si>
    <t>济民巷平房</t>
  </si>
  <si>
    <t>日月星巷平房</t>
  </si>
  <si>
    <t>大小玉石巷区块平房</t>
  </si>
  <si>
    <t>俪城小区南侧平房</t>
  </si>
  <si>
    <t>赛罕区2016年城乡危房（边死角）改造任务表</t>
  </si>
  <si>
    <t>赛罕区</t>
  </si>
  <si>
    <t>春雨社区棚户区改造项目</t>
  </si>
  <si>
    <t>锡林路灯泡厂平房区</t>
  </si>
  <si>
    <t>先锋巷棚户区改造项目</t>
  </si>
  <si>
    <t>新城区2016年棚户区（城中村）改造征拆任务表</t>
  </si>
  <si>
    <t>备案情况（户）</t>
  </si>
  <si>
    <t>包片领导</t>
  </si>
  <si>
    <t>毫沁营</t>
  </si>
  <si>
    <t>下新营</t>
  </si>
  <si>
    <t>塔利村</t>
  </si>
  <si>
    <t>代洲营</t>
  </si>
  <si>
    <t>一家村棚户区</t>
  </si>
  <si>
    <t>乌兰不浪</t>
  </si>
  <si>
    <t>海新小学南棚户区</t>
  </si>
  <si>
    <t>团校巷棚户区</t>
  </si>
  <si>
    <t>府兴营</t>
  </si>
  <si>
    <t>红山口</t>
  </si>
  <si>
    <t>古路板</t>
  </si>
  <si>
    <t>野马图</t>
  </si>
  <si>
    <t>恼包</t>
  </si>
  <si>
    <t>内三建</t>
  </si>
  <si>
    <t>公主府棚户区</t>
  </si>
  <si>
    <t>呼准鄂铁路</t>
  </si>
  <si>
    <t>天地太和棚户区</t>
  </si>
  <si>
    <t>回民区2016年棚户区（城中村）改造征拆任务表</t>
  </si>
  <si>
    <t>厂汉板改造项目</t>
  </si>
  <si>
    <t>一间房造项目</t>
  </si>
  <si>
    <t>坝口子造项目</t>
  </si>
  <si>
    <t>元山子造项目</t>
  </si>
  <si>
    <t>金海工业园区造项目</t>
  </si>
  <si>
    <t>东乌素图村改造项目</t>
  </si>
  <si>
    <t>新华西街棚户区改造项目</t>
  </si>
  <si>
    <t>攸攸板村改造项目</t>
  </si>
  <si>
    <t>玉泉区2016年棚户区（城中村）改造任务表</t>
  </si>
  <si>
    <t>辛辛板村改造项目</t>
  </si>
  <si>
    <t>西水磨村改造项目</t>
  </si>
  <si>
    <t>范家营村改造项目</t>
  </si>
  <si>
    <t>东源村改造项目</t>
  </si>
  <si>
    <t>天骄社区棚户区改造项目</t>
  </si>
  <si>
    <t>兴兴社区棚户区改造项目</t>
  </si>
  <si>
    <t>蛋厂路北侧棚户区改造项目</t>
  </si>
  <si>
    <t>蛋厂路南侧棚户区改造项目</t>
  </si>
  <si>
    <t>落雁社区改造项目</t>
  </si>
  <si>
    <t>五里营村改造项目</t>
  </si>
  <si>
    <t>东二道村改造项目</t>
  </si>
  <si>
    <t>前八里村改造项目</t>
  </si>
  <si>
    <t>南营子村改造项目</t>
  </si>
  <si>
    <t>国开行贷款一期改造项目</t>
  </si>
  <si>
    <t>赛罕区2016年棚户区（城中村）改造征拆任务表</t>
  </si>
  <si>
    <t>东瓦窑村</t>
  </si>
  <si>
    <t>后不塔气村</t>
  </si>
  <si>
    <t>东喇嘛营子村</t>
  </si>
  <si>
    <t>正喇嘛营村</t>
  </si>
  <si>
    <t>西喇嘛营子村</t>
  </si>
  <si>
    <t>赛罕区政府北侧区域</t>
  </si>
  <si>
    <t>炉料公司宿舍区</t>
  </si>
  <si>
    <t>物资局平房区</t>
  </si>
  <si>
    <t>呼伦路工商银行改造项目</t>
  </si>
  <si>
    <t>格尔图村</t>
  </si>
  <si>
    <t>天平营村（一期）</t>
  </si>
  <si>
    <t>后白庙村</t>
  </si>
  <si>
    <t>保全庄</t>
  </si>
  <si>
    <t>双树村
(西区)</t>
  </si>
  <si>
    <t>黑土凹村</t>
  </si>
  <si>
    <t>罗家营村</t>
  </si>
  <si>
    <t>徐家沙梁改造项目</t>
  </si>
  <si>
    <t>毛纺生活区改造项目</t>
  </si>
  <si>
    <t>黑兰不塔村</t>
  </si>
  <si>
    <t>帅家营村</t>
  </si>
  <si>
    <t>2016年其他重点项目征拆任务表</t>
  </si>
  <si>
    <t>北方足球基地</t>
  </si>
  <si>
    <t>2016年城市棚户区（城中村）改造项目计划明细表</t>
  </si>
  <si>
    <t xml:space="preserve">             单位：户、万平方米、套、万元</t>
  </si>
  <si>
    <t>区域</t>
  </si>
  <si>
    <t>项目地址</t>
  </si>
  <si>
    <t>改造前</t>
  </si>
  <si>
    <t>计划回迁</t>
  </si>
  <si>
    <t>投资规模</t>
  </si>
  <si>
    <t>家庭总户数</t>
  </si>
  <si>
    <t>住宅建设总面积</t>
  </si>
  <si>
    <t>安置面积</t>
  </si>
  <si>
    <t>货币安置户数</t>
  </si>
  <si>
    <t>政府搭桥选购商品房</t>
  </si>
  <si>
    <t>套数</t>
  </si>
  <si>
    <r>
      <rPr>
        <sz val="10"/>
        <rFont val="仿宋"/>
        <charset val="134"/>
      </rPr>
      <t xml:space="preserve"> </t>
    </r>
    <r>
      <rPr>
        <sz val="10"/>
        <rFont val="宋体"/>
        <charset val="134"/>
      </rPr>
      <t>毫沁营</t>
    </r>
    <r>
      <rPr>
        <sz val="10"/>
        <rFont val="仿宋"/>
        <charset val="134"/>
      </rPr>
      <t>2016年棚户区项目</t>
    </r>
  </si>
  <si>
    <t>毫沁营村</t>
  </si>
  <si>
    <t>下新营2016年棚户区项目</t>
  </si>
  <si>
    <t>下新营村</t>
  </si>
  <si>
    <t>代州营2016年棚户区项目</t>
  </si>
  <si>
    <t>东至青山公墓，南至北二环路，西至元福物流园区，北至规划路</t>
  </si>
  <si>
    <t>府兴营2016年棚户区项目</t>
  </si>
  <si>
    <t>成吉思汗大街北侧、区政府西侧</t>
  </si>
  <si>
    <t xml:space="preserve"> 一家村2016年棚户区项目</t>
  </si>
  <si>
    <t>海东路以北、展东路以东、一家村二巷以西、成吉思汗大街以南</t>
  </si>
  <si>
    <t xml:space="preserve"> 展览馆东路（内三建）</t>
  </si>
  <si>
    <t>北垣街以南，展览馆东路以东</t>
  </si>
  <si>
    <t>三合村2016年棚户区项目</t>
  </si>
  <si>
    <t>爱民路北侧、展东路西侧</t>
  </si>
  <si>
    <t>麻花板</t>
  </si>
  <si>
    <t>防风林以北，兴安路以西，成吉思汗大街以南，呼伦路以东</t>
  </si>
  <si>
    <t xml:space="preserve"> 天地太和2016年棚户区项目</t>
  </si>
  <si>
    <t>北坦街以南、东影北街以西、光华小学以北</t>
  </si>
  <si>
    <t xml:space="preserve"> 三卜树2016年棚户区项目</t>
  </si>
  <si>
    <t>呼哈路以西，G6高速以南，生态路以北，红山口村以东</t>
  </si>
  <si>
    <t xml:space="preserve"> 哈拉沁</t>
  </si>
  <si>
    <t>高速路以北，兴安路以东，大青山以南，东河以西</t>
  </si>
  <si>
    <t>兰亭商贸城</t>
  </si>
  <si>
    <t>东库街以北、恬园巷以西</t>
  </si>
  <si>
    <t xml:space="preserve">小计         </t>
  </si>
  <si>
    <t>烟台振华(新华广场南侧棚户区改造项目）</t>
  </si>
  <si>
    <t>新华广场南侧</t>
  </si>
  <si>
    <t>荣正（青山村改造项目）</t>
  </si>
  <si>
    <t>成吉思汗西街以北，巴彦淖尔北路两侧</t>
  </si>
  <si>
    <t>果园东路地块</t>
  </si>
  <si>
    <t>新华西街以北，果园东路以东，光明大街以南，浩鑫机电广场以西</t>
  </si>
  <si>
    <t>工农兵路危旧房改造</t>
  </si>
  <si>
    <t>海拉尔西街以北，工农兵路以东，海溪家园以西，盛泰雅园以南</t>
  </si>
  <si>
    <t>新华西街内蒙古监狱管理局区块</t>
  </si>
  <si>
    <t>新华西街北侧，通道街西侧，温州机电城南侧，扎达盖河东侧</t>
  </si>
  <si>
    <t>华建四处大院平房区</t>
  </si>
  <si>
    <t>海拉尔西街海中桥西南处，海拉尔西街以南，东临扎达盖河沿河西路，西接元和家属楼，南至铁道线</t>
  </si>
  <si>
    <t>迪森锅炉厂棚改项目</t>
  </si>
  <si>
    <t>东起公主府污水处理厂，南至京包铁路线，西至炼铁厂，北至海西路</t>
  </si>
  <si>
    <t>奈林尚苑（西龙王庙村改造项目）</t>
  </si>
  <si>
    <t>巴彦淖尔南路68号</t>
  </si>
  <si>
    <t>明泽百度城</t>
  </si>
  <si>
    <t>新华西街以南，阿吉拉沁南路以西</t>
  </si>
  <si>
    <t>明泽未来城</t>
  </si>
  <si>
    <t>光明路以北</t>
  </si>
  <si>
    <t>光明路危旧房</t>
  </si>
  <si>
    <t>东至31中南校、南至咱家小区、西至呼钢东路、北至光明路</t>
  </si>
  <si>
    <t>县府街区块改造</t>
  </si>
  <si>
    <t>东至扎达盖河以西，吉利花园小区、市油脂公司西东，清水湾项目以北</t>
  </si>
  <si>
    <t>小府村改造</t>
  </si>
  <si>
    <t>扎达盖河以西，小府路以东，水利学校以南，十三中以北</t>
  </si>
  <si>
    <t>园林宿舍区块改造</t>
  </si>
  <si>
    <t>植物园以南，一中操场以东，乌里沙河两侧，东起乌里沙河</t>
  </si>
  <si>
    <t>电务大修段（药厂平房区块)改造</t>
  </si>
  <si>
    <t>西至乌里沙河，南至光明路，北至大庆路，东至呼铁菁华园</t>
  </si>
  <si>
    <t xml:space="preserve">小计              </t>
  </si>
  <si>
    <t>帅家营村三期</t>
  </si>
  <si>
    <t>东至前巧报路，南至乌海东街，西至呼伦南路，北至帅家营村土地</t>
  </si>
  <si>
    <t>黑土凹村三期</t>
  </si>
  <si>
    <t>东至罗家营路，南至海东路，西至哈拉更沟，北至规划路。</t>
  </si>
  <si>
    <t>罗家营村三期</t>
  </si>
  <si>
    <t>东至24米规划路,南至110国道,西至36米规划路,北至京藏高速。</t>
  </si>
  <si>
    <t>前巧报村二期</t>
  </si>
  <si>
    <t>滨河北路以北、昭乌达路以西</t>
  </si>
  <si>
    <t>格尔图区块二期</t>
  </si>
  <si>
    <t>大黑河以南、呼市炼油厂周边</t>
  </si>
  <si>
    <t>保全庄村二期</t>
  </si>
  <si>
    <t>滨河南路以南、巴彦塔拉南路以西区域</t>
  </si>
  <si>
    <t>榆林镇第二砖瓦厂棚户区</t>
  </si>
  <si>
    <t>榆林镇</t>
  </si>
  <si>
    <t>春雨小区</t>
  </si>
  <si>
    <t>创业路以东、展东路以西、新建西街以北、平安医院以南</t>
  </si>
  <si>
    <t>东二道河村棚改二期</t>
  </si>
  <si>
    <t>东至荣盛楠湖郦舍项目地块、北至小黑河河道、西至云中路、南至呼市第二监狱</t>
  </si>
  <si>
    <t>南营子村棚户区改造项目</t>
  </si>
  <si>
    <t>云中路以东，南二环路以南，滨河北路以北</t>
  </si>
  <si>
    <t>畜牧科学院东路棚户区改造项目</t>
  </si>
  <si>
    <t>南二环至云中路</t>
  </si>
  <si>
    <t>范家营村（主村）</t>
  </si>
  <si>
    <t>东至巴彦淖尔南路；西至湿地公园西一路；南至湿地公园北路；北至滨河南路</t>
  </si>
  <si>
    <t>玉泉区城市边死角一期</t>
  </si>
  <si>
    <t>后八里庄北路棚户区改造项目</t>
  </si>
  <si>
    <t>云中路至西二环</t>
  </si>
  <si>
    <t>生物制药厂西侧棚户区改造项目</t>
  </si>
  <si>
    <t>北至鄂尔多斯大街，东至生物制药厂，西至西二环，南至规划路</t>
  </si>
  <si>
    <t xml:space="preserve">小计      </t>
  </si>
  <si>
    <t>土左旗</t>
  </si>
  <si>
    <t>敕勒川镇城中村改造项目</t>
  </si>
  <si>
    <t xml:space="preserve">敕勒川镇 </t>
  </si>
  <si>
    <t>把什村把什路两侧城中村改造项目（民中周边地区）</t>
  </si>
  <si>
    <t xml:space="preserve">察素齐镇 </t>
  </si>
  <si>
    <t>中山村博彦路城中村改造项目（一中周边）</t>
  </si>
  <si>
    <t>太平村云川南路西城中村改造项目</t>
  </si>
  <si>
    <t>紫苑豪庭
棚户区改造项目</t>
  </si>
  <si>
    <t>太平村第一期项目</t>
  </si>
  <si>
    <t>太平村第二期项目</t>
  </si>
  <si>
    <t>太平村第三期改造项目</t>
  </si>
  <si>
    <t>毕克齐镇改造项目</t>
  </si>
  <si>
    <t xml:space="preserve">毕克齐镇 </t>
  </si>
  <si>
    <t xml:space="preserve">小计   </t>
  </si>
  <si>
    <t>托县</t>
  </si>
  <si>
    <t>李家圪旦片区棚户区改造项目</t>
  </si>
  <si>
    <t>双河镇</t>
  </si>
  <si>
    <t>南坪小学南二期</t>
  </si>
  <si>
    <t>新镇区棚户区改造项目</t>
  </si>
  <si>
    <t>旧城二期棚户区改造项目</t>
  </si>
  <si>
    <t>新华路片区棚户区改造项目</t>
  </si>
  <si>
    <t>和林县</t>
  </si>
  <si>
    <t>南山公园北侧片区二期</t>
  </si>
  <si>
    <t>城关镇</t>
  </si>
  <si>
    <t>胜利路棚户区</t>
  </si>
  <si>
    <t>克略丹岱棚户区</t>
  </si>
  <si>
    <t>盛乐工业园区</t>
  </si>
  <si>
    <t>清水河</t>
  </si>
  <si>
    <t>清水河县城关镇仓背后村、雷胡坡村改造项目</t>
  </si>
  <si>
    <t>清水河县城关镇仓背后村、雷胡坡村</t>
  </si>
  <si>
    <t>清水河县南沟村棚户区改造项目</t>
  </si>
  <si>
    <t>清水河县城关镇南沟村</t>
  </si>
  <si>
    <t>清水河县南号村棚户区改造项目</t>
  </si>
  <si>
    <t>清水河县城关镇南号村</t>
  </si>
  <si>
    <t>清水河县喇嘛湾镇一道湾改造项目</t>
  </si>
  <si>
    <t>清水河县喇嘛湾镇</t>
  </si>
  <si>
    <t>武川</t>
  </si>
  <si>
    <t>武川县可镇东梁棚户区改造一期项目</t>
  </si>
  <si>
    <t>武川县可镇东梁</t>
  </si>
  <si>
    <t>2015年10月19日11：45</t>
  </si>
</sst>
</file>

<file path=xl/styles.xml><?xml version="1.0" encoding="utf-8"?>
<styleSheet xmlns="http://schemas.openxmlformats.org/spreadsheetml/2006/main">
  <numFmts count="9">
    <numFmt numFmtId="176" formatCode="yyyy&quot;年&quot;m&quot;月&quot;;@"/>
    <numFmt numFmtId="177" formatCode="0.0_ "/>
    <numFmt numFmtId="41" formatCode="_ * #,##0_ ;_ * \-#,##0_ ;_ * &quot;-&quot;_ ;_ @_ "/>
    <numFmt numFmtId="178" formatCode="0.00_ "/>
    <numFmt numFmtId="179" formatCode="0_ "/>
    <numFmt numFmtId="43" formatCode="_ * #,##0.00_ ;_ * \-#,##0.00_ ;_ * &quot;-&quot;??_ ;_ @_ "/>
    <numFmt numFmtId="42" formatCode="_ &quot;￥&quot;* #,##0_ ;_ &quot;￥&quot;* \-#,##0_ ;_ &quot;￥&quot;* &quot;-&quot;_ ;_ @_ "/>
    <numFmt numFmtId="44" formatCode="_ &quot;￥&quot;* #,##0.00_ ;_ &quot;￥&quot;* \-#,##0.00_ ;_ &quot;￥&quot;* &quot;-&quot;??_ ;_ @_ "/>
    <numFmt numFmtId="180" formatCode="0;[Red]0"/>
  </numFmts>
  <fonts count="90">
    <font>
      <sz val="12"/>
      <name val="宋体"/>
      <charset val="134"/>
    </font>
    <font>
      <sz val="10"/>
      <name val="宋体"/>
      <charset val="134"/>
    </font>
    <font>
      <b/>
      <sz val="16"/>
      <name val="楷体_GB2312"/>
      <charset val="134"/>
    </font>
    <font>
      <b/>
      <sz val="10"/>
      <name val="仿宋_GB2312"/>
      <charset val="134"/>
    </font>
    <font>
      <b/>
      <sz val="10"/>
      <name val="宋体"/>
      <charset val="134"/>
    </font>
    <font>
      <sz val="10"/>
      <name val="仿宋"/>
      <charset val="134"/>
    </font>
    <font>
      <b/>
      <i/>
      <sz val="10"/>
      <name val="宋体"/>
      <charset val="134"/>
    </font>
    <font>
      <sz val="10"/>
      <color indexed="8"/>
      <name val="宋体"/>
      <charset val="134"/>
    </font>
    <font>
      <sz val="10"/>
      <color indexed="8"/>
      <name val="仿宋"/>
      <charset val="134"/>
    </font>
    <font>
      <sz val="11"/>
      <name val="宋体"/>
      <charset val="134"/>
    </font>
    <font>
      <sz val="10.5"/>
      <name val="宋体"/>
      <charset val="134"/>
    </font>
    <font>
      <b/>
      <sz val="12"/>
      <name val="宋体"/>
      <charset val="134"/>
    </font>
    <font>
      <sz val="22"/>
      <name val="方正小标宋简体"/>
      <charset val="134"/>
    </font>
    <font>
      <sz val="11"/>
      <name val="黑体"/>
      <charset val="134"/>
    </font>
    <font>
      <sz val="11"/>
      <name val="仿宋_GB2312"/>
      <charset val="134"/>
    </font>
    <font>
      <sz val="11"/>
      <color indexed="8"/>
      <name val="宋体"/>
      <charset val="134"/>
    </font>
    <font>
      <sz val="11"/>
      <color indexed="10"/>
      <name val="仿宋_GB2312"/>
      <charset val="134"/>
    </font>
    <font>
      <sz val="12"/>
      <color indexed="10"/>
      <name val="宋体"/>
      <charset val="134"/>
    </font>
    <font>
      <sz val="11"/>
      <color indexed="10"/>
      <name val="宋体"/>
      <charset val="134"/>
    </font>
    <font>
      <sz val="14"/>
      <name val="仿宋_GB2312"/>
      <charset val="134"/>
    </font>
    <font>
      <sz val="12"/>
      <name val="仿宋_GB2312"/>
      <charset val="134"/>
    </font>
    <font>
      <sz val="24"/>
      <name val="方正小标宋简体"/>
      <charset val="134"/>
    </font>
    <font>
      <b/>
      <sz val="10"/>
      <name val="楷体"/>
      <charset val="134"/>
    </font>
    <font>
      <b/>
      <sz val="11"/>
      <name val="楷体"/>
      <charset val="134"/>
    </font>
    <font>
      <b/>
      <sz val="11"/>
      <name val="宋体"/>
      <charset val="134"/>
    </font>
    <font>
      <b/>
      <sz val="16"/>
      <name val="方正小标宋简体"/>
      <charset val="134"/>
    </font>
    <font>
      <sz val="11"/>
      <name val="方正小标宋简体"/>
      <charset val="134"/>
    </font>
    <font>
      <b/>
      <sz val="11"/>
      <name val="方正小标宋简体"/>
      <charset val="134"/>
    </font>
    <font>
      <b/>
      <sz val="11"/>
      <name val="黑体"/>
      <charset val="134"/>
    </font>
    <font>
      <b/>
      <sz val="12"/>
      <name val="宋体"/>
      <charset val="134"/>
      <scheme val="minor"/>
    </font>
    <font>
      <sz val="11"/>
      <name val="宋体"/>
      <charset val="134"/>
      <scheme val="minor"/>
    </font>
    <font>
      <b/>
      <sz val="11"/>
      <name val="宋体"/>
      <charset val="134"/>
      <scheme val="minor"/>
    </font>
    <font>
      <sz val="16"/>
      <name val="宋体"/>
      <charset val="134"/>
    </font>
    <font>
      <sz val="10"/>
      <name val="宋体"/>
      <charset val="134"/>
      <scheme val="minor"/>
    </font>
    <font>
      <b/>
      <sz val="10"/>
      <name val="宋体"/>
      <charset val="134"/>
      <scheme val="minor"/>
    </font>
    <font>
      <sz val="14"/>
      <name val="宋体"/>
      <charset val="134"/>
    </font>
    <font>
      <b/>
      <sz val="10"/>
      <color rgb="FFC00000"/>
      <name val="宋体"/>
      <charset val="134"/>
      <scheme val="minor"/>
    </font>
    <font>
      <b/>
      <strike/>
      <sz val="12"/>
      <name val="宋体"/>
      <charset val="134"/>
      <scheme val="minor"/>
    </font>
    <font>
      <sz val="9"/>
      <name val="宋体"/>
      <charset val="134"/>
    </font>
    <font>
      <b/>
      <sz val="14"/>
      <name val="宋体"/>
      <charset val="134"/>
    </font>
    <font>
      <sz val="11"/>
      <color rgb="FFFF0000"/>
      <name val="宋体"/>
      <charset val="134"/>
      <scheme val="minor"/>
    </font>
    <font>
      <b/>
      <sz val="11"/>
      <color rgb="FFFF0000"/>
      <name val="宋体"/>
      <charset val="134"/>
      <scheme val="minor"/>
    </font>
    <font>
      <sz val="12"/>
      <color rgb="FFFF0000"/>
      <name val="宋体"/>
      <charset val="134"/>
    </font>
    <font>
      <sz val="11"/>
      <color theme="1"/>
      <name val="宋体"/>
      <charset val="134"/>
      <scheme val="minor"/>
    </font>
    <font>
      <sz val="12"/>
      <name val="宋体"/>
      <charset val="134"/>
      <scheme val="minor"/>
    </font>
    <font>
      <b/>
      <sz val="11"/>
      <color theme="1"/>
      <name val="宋体"/>
      <charset val="134"/>
      <scheme val="minor"/>
    </font>
    <font>
      <b/>
      <sz val="12"/>
      <color rgb="FFFF0000"/>
      <name val="宋体"/>
      <charset val="134"/>
      <scheme val="minor"/>
    </font>
    <font>
      <b/>
      <sz val="11"/>
      <color theme="0"/>
      <name val="宋体"/>
      <charset val="134"/>
      <scheme val="minor"/>
    </font>
    <font>
      <b/>
      <sz val="12"/>
      <color theme="0"/>
      <name val="宋体"/>
      <charset val="134"/>
      <scheme val="minor"/>
    </font>
    <font>
      <sz val="10"/>
      <name val="Helv"/>
      <charset val="134"/>
    </font>
    <font>
      <sz val="11"/>
      <color indexed="8"/>
      <name val="等线"/>
      <charset val="134"/>
    </font>
    <font>
      <sz val="11"/>
      <color indexed="9"/>
      <name val="宋体"/>
      <charset val="134"/>
    </font>
    <font>
      <b/>
      <sz val="11"/>
      <color indexed="52"/>
      <name val="宋体"/>
      <charset val="134"/>
    </font>
    <font>
      <b/>
      <sz val="13"/>
      <color theme="3"/>
      <name val="宋体"/>
      <charset val="134"/>
      <scheme val="minor"/>
    </font>
    <font>
      <sz val="11"/>
      <color rgb="FF9C0006"/>
      <name val="宋体"/>
      <charset val="0"/>
      <scheme val="minor"/>
    </font>
    <font>
      <b/>
      <sz val="11"/>
      <color theme="3"/>
      <name val="宋体"/>
      <charset val="134"/>
      <scheme val="minor"/>
    </font>
    <font>
      <b/>
      <sz val="11"/>
      <color indexed="9"/>
      <name val="宋体"/>
      <charset val="134"/>
    </font>
    <font>
      <sz val="11"/>
      <color rgb="FF3F3F7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sz val="11"/>
      <color theme="0"/>
      <name val="宋体"/>
      <charset val="0"/>
      <scheme val="minor"/>
    </font>
    <font>
      <b/>
      <sz val="11"/>
      <color rgb="FF3F3F3F"/>
      <name val="宋体"/>
      <charset val="0"/>
      <scheme val="minor"/>
    </font>
    <font>
      <sz val="11"/>
      <color indexed="52"/>
      <name val="宋体"/>
      <charset val="134"/>
    </font>
    <font>
      <u/>
      <sz val="11"/>
      <color rgb="FF0000FF"/>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sz val="11"/>
      <color indexed="62"/>
      <name val="宋体"/>
      <charset val="134"/>
    </font>
    <font>
      <b/>
      <sz val="11"/>
      <color rgb="FFFA7D00"/>
      <name val="宋体"/>
      <charset val="0"/>
      <scheme val="minor"/>
    </font>
    <font>
      <b/>
      <sz val="11"/>
      <color rgb="FFFFFFFF"/>
      <name val="宋体"/>
      <charset val="0"/>
      <scheme val="minor"/>
    </font>
    <font>
      <b/>
      <sz val="18"/>
      <color theme="3"/>
      <name val="宋体"/>
      <charset val="134"/>
      <scheme val="minor"/>
    </font>
    <font>
      <sz val="11"/>
      <color indexed="60"/>
      <name val="宋体"/>
      <charset val="134"/>
    </font>
    <font>
      <b/>
      <sz val="11"/>
      <color indexed="63"/>
      <name val="宋体"/>
      <charset val="134"/>
    </font>
    <font>
      <sz val="11"/>
      <color rgb="FF006100"/>
      <name val="宋体"/>
      <charset val="0"/>
      <scheme val="minor"/>
    </font>
    <font>
      <b/>
      <sz val="13"/>
      <color indexed="56"/>
      <name val="宋体"/>
      <charset val="134"/>
    </font>
    <font>
      <b/>
      <sz val="15"/>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sz val="11"/>
      <color rgb="FF000000"/>
      <name val="Tahoma"/>
      <charset val="134"/>
    </font>
    <font>
      <sz val="11"/>
      <color indexed="8"/>
      <name val="Tahoma"/>
      <charset val="134"/>
    </font>
    <font>
      <sz val="11"/>
      <color theme="1"/>
      <name val="Tahoma"/>
      <charset val="134"/>
    </font>
    <font>
      <i/>
      <sz val="11"/>
      <color indexed="23"/>
      <name val="宋体"/>
      <charset val="134"/>
    </font>
    <font>
      <sz val="12"/>
      <name val="Times New Roman"/>
      <charset val="134"/>
    </font>
    <font>
      <sz val="10"/>
      <color rgb="FFFF0000"/>
      <name val="宋体"/>
      <charset val="134"/>
      <scheme val="minor"/>
    </font>
  </fonts>
  <fills count="61">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FF00"/>
        <bgColor indexed="64"/>
      </patternFill>
    </fill>
    <fill>
      <patternFill patternType="solid">
        <fgColor rgb="FF92D050"/>
        <bgColor indexed="64"/>
      </patternFill>
    </fill>
    <fill>
      <patternFill patternType="solid">
        <fgColor theme="9" tint="0.6"/>
        <bgColor indexed="64"/>
      </patternFill>
    </fill>
    <fill>
      <patternFill patternType="solid">
        <fgColor theme="9" tint="-0.249977111117893"/>
        <bgColor indexed="64"/>
      </patternFill>
    </fill>
    <fill>
      <patternFill patternType="solid">
        <fgColor theme="2" tint="-0.0999786370433668"/>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49"/>
        <bgColor indexed="64"/>
      </patternFill>
    </fill>
    <fill>
      <patternFill patternType="solid">
        <fgColor indexed="22"/>
        <bgColor indexed="64"/>
      </patternFill>
    </fill>
    <fill>
      <patternFill patternType="solid">
        <fgColor rgb="FFFFC7CE"/>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indexed="36"/>
        <bgColor indexed="64"/>
      </patternFill>
    </fill>
    <fill>
      <patternFill patternType="solid">
        <fgColor rgb="FFF2F2F2"/>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indexed="57"/>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indexed="30"/>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indexed="27"/>
        <bgColor indexed="64"/>
      </patternFill>
    </fill>
    <fill>
      <patternFill patternType="solid">
        <fgColor indexed="51"/>
        <bgColor indexed="64"/>
      </patternFill>
    </fill>
    <fill>
      <patternFill patternType="solid">
        <fgColor indexed="45"/>
        <bgColor indexed="64"/>
      </patternFill>
    </fill>
    <fill>
      <patternFill patternType="solid">
        <fgColor indexed="52"/>
        <bgColor indexed="64"/>
      </patternFill>
    </fill>
    <fill>
      <patternFill patternType="solid">
        <fgColor indexed="42"/>
        <bgColor indexed="64"/>
      </patternFill>
    </fill>
    <fill>
      <patternFill patternType="solid">
        <fgColor indexed="11"/>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189">
    <xf numFmtId="0" fontId="0" fillId="0" borderId="0"/>
    <xf numFmtId="42" fontId="43" fillId="0" borderId="0" applyFont="0" applyFill="0" applyBorder="0" applyAlignment="0" applyProtection="0">
      <alignment vertical="center"/>
    </xf>
    <xf numFmtId="0" fontId="15" fillId="11" borderId="0" applyNumberFormat="0" applyBorder="0" applyAlignment="0" applyProtection="0">
      <alignment vertical="center"/>
    </xf>
    <xf numFmtId="44" fontId="43" fillId="0" borderId="0" applyFont="0" applyFill="0" applyBorder="0" applyAlignment="0" applyProtection="0">
      <alignment vertical="center"/>
    </xf>
    <xf numFmtId="0" fontId="0" fillId="0" borderId="0" applyProtection="0">
      <alignment vertical="center"/>
    </xf>
    <xf numFmtId="0" fontId="0" fillId="0" borderId="0" applyProtection="0"/>
    <xf numFmtId="0" fontId="61" fillId="23" borderId="0" applyNumberFormat="0" applyBorder="0" applyAlignment="0" applyProtection="0">
      <alignment vertical="center"/>
    </xf>
    <xf numFmtId="0" fontId="57" fillId="18" borderId="23" applyNumberFormat="0" applyAlignment="0" applyProtection="0">
      <alignment vertical="center"/>
    </xf>
    <xf numFmtId="41" fontId="43" fillId="0" borderId="0" applyFont="0" applyFill="0" applyBorder="0" applyAlignment="0" applyProtection="0">
      <alignment vertical="center"/>
    </xf>
    <xf numFmtId="0" fontId="61" fillId="26" borderId="0" applyNumberFormat="0" applyBorder="0" applyAlignment="0" applyProtection="0">
      <alignment vertical="center"/>
    </xf>
    <xf numFmtId="0" fontId="52" fillId="14" borderId="19" applyNumberFormat="0" applyAlignment="0" applyProtection="0">
      <alignment vertical="center"/>
    </xf>
    <xf numFmtId="43" fontId="43" fillId="0" borderId="0" applyFont="0" applyFill="0" applyBorder="0" applyAlignment="0" applyProtection="0">
      <alignment vertical="center"/>
    </xf>
    <xf numFmtId="0" fontId="0" fillId="0" borderId="0"/>
    <xf numFmtId="0" fontId="54" fillId="15" borderId="0" applyNumberFormat="0" applyBorder="0" applyAlignment="0" applyProtection="0">
      <alignment vertical="center"/>
    </xf>
    <xf numFmtId="0" fontId="63" fillId="25" borderId="0" applyNumberFormat="0" applyBorder="0" applyAlignment="0" applyProtection="0">
      <alignment vertical="center"/>
    </xf>
    <xf numFmtId="0" fontId="66" fillId="0" borderId="0" applyNumberFormat="0" applyFill="0" applyBorder="0" applyAlignment="0" applyProtection="0">
      <alignment vertical="center"/>
    </xf>
    <xf numFmtId="9" fontId="43" fillId="0" borderId="0" applyFont="0" applyFill="0" applyBorder="0" applyAlignment="0" applyProtection="0">
      <alignment vertical="center"/>
    </xf>
    <xf numFmtId="0" fontId="67" fillId="0" borderId="0" applyNumberFormat="0" applyFill="0" applyBorder="0" applyAlignment="0" applyProtection="0">
      <alignment vertical="center"/>
    </xf>
    <xf numFmtId="0" fontId="43" fillId="17" borderId="22" applyNumberFormat="0" applyFont="0" applyAlignment="0" applyProtection="0">
      <alignment vertical="center"/>
    </xf>
    <xf numFmtId="0" fontId="0" fillId="0" borderId="0">
      <alignment vertical="center"/>
    </xf>
    <xf numFmtId="0" fontId="63" fillId="35" borderId="0" applyNumberFormat="0" applyBorder="0" applyAlignment="0" applyProtection="0">
      <alignment vertical="center"/>
    </xf>
    <xf numFmtId="0" fontId="55"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9" fillId="0" borderId="0"/>
    <xf numFmtId="0" fontId="73" fillId="0" borderId="0" applyNumberFormat="0" applyFill="0" applyBorder="0" applyAlignment="0" applyProtection="0">
      <alignment vertical="center"/>
    </xf>
    <xf numFmtId="0" fontId="0" fillId="0" borderId="0"/>
    <xf numFmtId="0" fontId="68" fillId="0" borderId="0" applyNumberFormat="0" applyFill="0" applyBorder="0" applyAlignment="0" applyProtection="0">
      <alignment vertical="center"/>
    </xf>
    <xf numFmtId="0" fontId="60" fillId="0" borderId="20" applyNumberFormat="0" applyFill="0" applyAlignment="0" applyProtection="0">
      <alignment vertical="center"/>
    </xf>
    <xf numFmtId="0" fontId="53" fillId="0" borderId="20" applyNumberFormat="0" applyFill="0" applyAlignment="0" applyProtection="0">
      <alignment vertical="center"/>
    </xf>
    <xf numFmtId="0" fontId="63" fillId="39" borderId="0" applyNumberFormat="0" applyBorder="0" applyAlignment="0" applyProtection="0">
      <alignment vertical="center"/>
    </xf>
    <xf numFmtId="0" fontId="55" fillId="0" borderId="28" applyNumberFormat="0" applyFill="0" applyAlignment="0" applyProtection="0">
      <alignment vertical="center"/>
    </xf>
    <xf numFmtId="0" fontId="63" fillId="34" borderId="0" applyNumberFormat="0" applyBorder="0" applyAlignment="0" applyProtection="0">
      <alignment vertical="center"/>
    </xf>
    <xf numFmtId="0" fontId="64" fillId="28" borderId="25" applyNumberFormat="0" applyAlignment="0" applyProtection="0">
      <alignment vertical="center"/>
    </xf>
    <xf numFmtId="0" fontId="71" fillId="28" borderId="23" applyNumberFormat="0" applyAlignment="0" applyProtection="0">
      <alignment vertical="center"/>
    </xf>
    <xf numFmtId="0" fontId="72" fillId="38" borderId="29" applyNumberFormat="0" applyAlignment="0" applyProtection="0">
      <alignment vertical="center"/>
    </xf>
    <xf numFmtId="0" fontId="15" fillId="43" borderId="0" applyNumberFormat="0" applyBorder="0" applyAlignment="0" applyProtection="0">
      <alignment vertical="center"/>
    </xf>
    <xf numFmtId="0" fontId="61" fillId="3" borderId="0" applyNumberFormat="0" applyBorder="0" applyAlignment="0" applyProtection="0">
      <alignment vertical="center"/>
    </xf>
    <xf numFmtId="0" fontId="0" fillId="0" borderId="0"/>
    <xf numFmtId="0" fontId="63" fillId="31" borderId="0" applyNumberFormat="0" applyBorder="0" applyAlignment="0" applyProtection="0">
      <alignment vertical="center"/>
    </xf>
    <xf numFmtId="0" fontId="58" fillId="0" borderId="24" applyNumberFormat="0" applyFill="0" applyAlignment="0" applyProtection="0">
      <alignment vertical="center"/>
    </xf>
    <xf numFmtId="0" fontId="15" fillId="12" borderId="0" applyNumberFormat="0" applyBorder="0" applyAlignment="0" applyProtection="0">
      <alignment vertical="center"/>
    </xf>
    <xf numFmtId="0" fontId="69" fillId="0" borderId="27" applyNumberFormat="0" applyFill="0" applyAlignment="0" applyProtection="0">
      <alignment vertical="center"/>
    </xf>
    <xf numFmtId="0" fontId="76" fillId="46" borderId="0" applyNumberFormat="0" applyBorder="0" applyAlignment="0" applyProtection="0">
      <alignment vertical="center"/>
    </xf>
    <xf numFmtId="0" fontId="15" fillId="42" borderId="0" applyNumberFormat="0" applyBorder="0" applyAlignment="0" applyProtection="0">
      <alignment vertical="center"/>
    </xf>
    <xf numFmtId="0" fontId="62" fillId="21" borderId="0" applyNumberFormat="0" applyBorder="0" applyAlignment="0" applyProtection="0">
      <alignment vertical="center"/>
    </xf>
    <xf numFmtId="0" fontId="61" fillId="47" borderId="0" applyNumberFormat="0" applyBorder="0" applyAlignment="0" applyProtection="0">
      <alignment vertical="center"/>
    </xf>
    <xf numFmtId="0" fontId="0" fillId="0" borderId="0">
      <alignment vertical="center"/>
    </xf>
    <xf numFmtId="0" fontId="63" fillId="30" borderId="0" applyNumberFormat="0" applyBorder="0" applyAlignment="0" applyProtection="0">
      <alignment vertical="center"/>
    </xf>
    <xf numFmtId="0" fontId="15" fillId="12" borderId="0" applyNumberFormat="0" applyBorder="0" applyAlignment="0" applyProtection="0">
      <alignment vertical="center"/>
    </xf>
    <xf numFmtId="0" fontId="61" fillId="29" borderId="0" applyNumberFormat="0" applyBorder="0" applyAlignment="0" applyProtection="0">
      <alignment vertical="center"/>
    </xf>
    <xf numFmtId="0" fontId="61" fillId="20" borderId="0" applyNumberFormat="0" applyBorder="0" applyAlignment="0" applyProtection="0">
      <alignment vertical="center"/>
    </xf>
    <xf numFmtId="0" fontId="0" fillId="0" borderId="0">
      <alignment vertical="center"/>
    </xf>
    <xf numFmtId="0" fontId="61" fillId="19" borderId="0" applyNumberFormat="0" applyBorder="0" applyAlignment="0" applyProtection="0">
      <alignment vertical="center"/>
    </xf>
    <xf numFmtId="0" fontId="75" fillId="14" borderId="30" applyNumberFormat="0" applyAlignment="0" applyProtection="0">
      <alignment vertical="center"/>
    </xf>
    <xf numFmtId="0" fontId="61" fillId="37" borderId="0" applyNumberFormat="0" applyBorder="0" applyAlignment="0" applyProtection="0">
      <alignment vertical="center"/>
    </xf>
    <xf numFmtId="0" fontId="63" fillId="48" borderId="0" applyNumberFormat="0" applyBorder="0" applyAlignment="0" applyProtection="0">
      <alignment vertical="center"/>
    </xf>
    <xf numFmtId="0" fontId="63" fillId="33" borderId="0" applyNumberFormat="0" applyBorder="0" applyAlignment="0" applyProtection="0">
      <alignment vertical="center"/>
    </xf>
    <xf numFmtId="0" fontId="61" fillId="49" borderId="0" applyNumberFormat="0" applyBorder="0" applyAlignment="0" applyProtection="0">
      <alignment vertical="center"/>
    </xf>
    <xf numFmtId="0" fontId="61" fillId="45" borderId="0" applyNumberFormat="0" applyBorder="0" applyAlignment="0" applyProtection="0">
      <alignment vertical="center"/>
    </xf>
    <xf numFmtId="0" fontId="63" fillId="44" borderId="0" applyNumberFormat="0" applyBorder="0" applyAlignment="0" applyProtection="0">
      <alignment vertical="center"/>
    </xf>
    <xf numFmtId="0" fontId="61" fillId="24" borderId="0" applyNumberFormat="0" applyBorder="0" applyAlignment="0" applyProtection="0">
      <alignment vertical="center"/>
    </xf>
    <xf numFmtId="0" fontId="63" fillId="50" borderId="0" applyNumberFormat="0" applyBorder="0" applyAlignment="0" applyProtection="0">
      <alignment vertical="center"/>
    </xf>
    <xf numFmtId="0" fontId="63" fillId="22" borderId="0" applyNumberFormat="0" applyBorder="0" applyAlignment="0" applyProtection="0">
      <alignment vertical="center"/>
    </xf>
    <xf numFmtId="0" fontId="74" fillId="41" borderId="0" applyNumberFormat="0" applyBorder="0" applyAlignment="0" applyProtection="0">
      <alignment vertical="center"/>
    </xf>
    <xf numFmtId="0" fontId="61" fillId="32" borderId="0" applyNumberFormat="0" applyBorder="0" applyAlignment="0" applyProtection="0">
      <alignment vertical="center"/>
    </xf>
    <xf numFmtId="0" fontId="63" fillId="4" borderId="0" applyNumberFormat="0" applyBorder="0" applyAlignment="0" applyProtection="0">
      <alignment vertical="center"/>
    </xf>
    <xf numFmtId="0" fontId="15" fillId="52" borderId="0" applyNumberFormat="0" applyBorder="0" applyAlignment="0" applyProtection="0">
      <alignment vertical="center"/>
    </xf>
    <xf numFmtId="0" fontId="15" fillId="53" borderId="0" applyNumberFormat="0" applyBorder="0" applyAlignment="0" applyProtection="0">
      <alignment vertical="center"/>
    </xf>
    <xf numFmtId="0" fontId="15" fillId="55" borderId="0" applyNumberFormat="0" applyBorder="0" applyAlignment="0" applyProtection="0">
      <alignment vertical="center"/>
    </xf>
    <xf numFmtId="0" fontId="0" fillId="0" borderId="0"/>
    <xf numFmtId="0" fontId="15" fillId="43" borderId="0" applyNumberFormat="0" applyBorder="0" applyAlignment="0" applyProtection="0">
      <alignment vertical="center"/>
    </xf>
    <xf numFmtId="0" fontId="15" fillId="51" borderId="0" applyNumberFormat="0" applyBorder="0" applyAlignment="0" applyProtection="0">
      <alignment vertical="center"/>
    </xf>
    <xf numFmtId="0" fontId="15" fillId="10" borderId="0" applyNumberFormat="0" applyBorder="0" applyAlignment="0" applyProtection="0">
      <alignment vertical="center"/>
    </xf>
    <xf numFmtId="0" fontId="15" fillId="56" borderId="0" applyNumberFormat="0" applyBorder="0" applyAlignment="0" applyProtection="0">
      <alignment vertical="center"/>
    </xf>
    <xf numFmtId="0" fontId="51" fillId="40" borderId="0" applyNumberFormat="0" applyBorder="0" applyAlignment="0" applyProtection="0">
      <alignment vertical="center"/>
    </xf>
    <xf numFmtId="0" fontId="0" fillId="0" borderId="0"/>
    <xf numFmtId="0" fontId="51" fillId="42" borderId="0" applyNumberFormat="0" applyBorder="0" applyAlignment="0" applyProtection="0">
      <alignment vertical="center"/>
    </xf>
    <xf numFmtId="0" fontId="51" fillId="56" borderId="0" applyNumberFormat="0" applyBorder="0" applyAlignment="0" applyProtection="0">
      <alignment vertical="center"/>
    </xf>
    <xf numFmtId="0" fontId="51" fillId="27" borderId="0" applyNumberFormat="0" applyBorder="0" applyAlignment="0" applyProtection="0">
      <alignment vertical="center"/>
    </xf>
    <xf numFmtId="0" fontId="51" fillId="13" borderId="0" applyNumberFormat="0" applyBorder="0" applyAlignment="0" applyProtection="0">
      <alignment vertical="center"/>
    </xf>
    <xf numFmtId="0" fontId="51" fillId="54" borderId="0" applyNumberFormat="0" applyBorder="0" applyAlignment="0" applyProtection="0">
      <alignment vertical="center"/>
    </xf>
    <xf numFmtId="0" fontId="0" fillId="0" borderId="0" applyProtection="0">
      <alignment vertical="center"/>
    </xf>
    <xf numFmtId="0" fontId="78" fillId="0" borderId="32" applyNumberFormat="0" applyFill="0" applyAlignment="0" applyProtection="0">
      <alignment vertical="center"/>
    </xf>
    <xf numFmtId="0" fontId="77" fillId="0" borderId="31" applyNumberFormat="0" applyFill="0" applyAlignment="0" applyProtection="0">
      <alignment vertical="center"/>
    </xf>
    <xf numFmtId="0" fontId="15" fillId="0" borderId="0">
      <alignment vertical="center"/>
    </xf>
    <xf numFmtId="0" fontId="79" fillId="0" borderId="33" applyNumberFormat="0" applyFill="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5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50" fillId="0" borderId="0">
      <alignment vertical="center"/>
    </xf>
    <xf numFmtId="0" fontId="0" fillId="0" borderId="0"/>
    <xf numFmtId="0" fontId="0" fillId="0" borderId="0">
      <alignment vertical="center"/>
    </xf>
    <xf numFmtId="0" fontId="0" fillId="0" borderId="0"/>
    <xf numFmtId="0" fontId="0" fillId="0" borderId="0">
      <alignment vertical="center"/>
    </xf>
    <xf numFmtId="0" fontId="15" fillId="0" borderId="0">
      <alignment vertical="center"/>
    </xf>
    <xf numFmtId="0" fontId="84" fillId="0" borderId="0">
      <protection locked="0"/>
    </xf>
    <xf numFmtId="0" fontId="86" fillId="0" borderId="0" applyBorder="0"/>
    <xf numFmtId="0" fontId="86" fillId="0" borderId="0" applyBorder="0"/>
    <xf numFmtId="0" fontId="15" fillId="0" borderId="0" applyProtection="0">
      <alignment vertical="center"/>
    </xf>
    <xf numFmtId="0" fontId="0" fillId="0" borderId="0" applyProtection="0">
      <alignment vertical="center"/>
    </xf>
    <xf numFmtId="0" fontId="15" fillId="0" borderId="0">
      <alignment vertical="center"/>
    </xf>
    <xf numFmtId="0" fontId="15" fillId="0" borderId="0" applyProtection="0">
      <alignment vertical="center"/>
    </xf>
    <xf numFmtId="0" fontId="15" fillId="0" borderId="0">
      <alignment vertical="center"/>
    </xf>
    <xf numFmtId="0" fontId="15" fillId="0" borderId="0">
      <alignment vertical="center"/>
    </xf>
    <xf numFmtId="0" fontId="51" fillId="27" borderId="0" applyNumberFormat="0" applyBorder="0" applyAlignment="0" applyProtection="0">
      <alignment vertical="center"/>
    </xf>
    <xf numFmtId="0" fontId="0" fillId="0" borderId="0" applyProtection="0">
      <alignment vertical="center"/>
    </xf>
    <xf numFmtId="0" fontId="0" fillId="0" borderId="0"/>
    <xf numFmtId="0" fontId="15" fillId="0" borderId="0">
      <alignment vertical="center"/>
    </xf>
    <xf numFmtId="0" fontId="15" fillId="0" borderId="0">
      <alignment vertical="center"/>
    </xf>
    <xf numFmtId="0" fontId="15" fillId="0" borderId="0">
      <alignment vertical="center"/>
    </xf>
    <xf numFmtId="0" fontId="0" fillId="0" borderId="0"/>
    <xf numFmtId="0" fontId="0" fillId="0" borderId="0">
      <protection locked="0"/>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15"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15" fillId="0" borderId="0">
      <alignment vertical="center"/>
    </xf>
    <xf numFmtId="0" fontId="15"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57" borderId="35" applyNumberFormat="0" applyFont="0" applyAlignment="0" applyProtection="0">
      <alignment vertical="center"/>
    </xf>
    <xf numFmtId="0" fontId="0" fillId="0" borderId="0">
      <alignment vertical="center"/>
    </xf>
    <xf numFmtId="0" fontId="0" fillId="0" borderId="0"/>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xf numFmtId="0" fontId="15" fillId="0" borderId="0">
      <alignment vertical="center"/>
    </xf>
    <xf numFmtId="0" fontId="15" fillId="0" borderId="0">
      <alignment vertical="center"/>
    </xf>
    <xf numFmtId="0" fontId="0" fillId="0" borderId="0">
      <alignment vertical="center"/>
    </xf>
    <xf numFmtId="0" fontId="0" fillId="0" borderId="0"/>
    <xf numFmtId="0" fontId="0" fillId="0" borderId="0"/>
    <xf numFmtId="0" fontId="0" fillId="0" borderId="0"/>
    <xf numFmtId="0" fontId="85" fillId="0" borderId="0"/>
    <xf numFmtId="0" fontId="82" fillId="55" borderId="0" applyNumberFormat="0" applyBorder="0" applyAlignment="0" applyProtection="0">
      <alignment vertical="center"/>
    </xf>
    <xf numFmtId="0" fontId="83" fillId="0" borderId="34" applyNumberFormat="0" applyFill="0" applyAlignment="0" applyProtection="0">
      <alignment vertical="center"/>
    </xf>
    <xf numFmtId="0" fontId="56" fillId="16" borderId="21" applyNumberFormat="0" applyAlignment="0" applyProtection="0">
      <alignment vertical="center"/>
    </xf>
    <xf numFmtId="0" fontId="8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5" fillId="0" borderId="26" applyNumberFormat="0" applyFill="0" applyAlignment="0" applyProtection="0">
      <alignment vertical="center"/>
    </xf>
    <xf numFmtId="0" fontId="51" fillId="58" borderId="0" applyNumberFormat="0" applyBorder="0" applyAlignment="0" applyProtection="0">
      <alignment vertical="center"/>
    </xf>
    <xf numFmtId="0" fontId="51" fillId="59" borderId="0" applyNumberFormat="0" applyBorder="0" applyAlignment="0" applyProtection="0">
      <alignment vertical="center"/>
    </xf>
    <xf numFmtId="0" fontId="51" fillId="36" borderId="0" applyNumberFormat="0" applyBorder="0" applyAlignment="0" applyProtection="0">
      <alignment vertical="center"/>
    </xf>
    <xf numFmtId="0" fontId="51" fillId="13" borderId="0" applyNumberFormat="0" applyBorder="0" applyAlignment="0" applyProtection="0">
      <alignment vertical="center"/>
    </xf>
    <xf numFmtId="0" fontId="51" fillId="60" borderId="0" applyNumberFormat="0" applyBorder="0" applyAlignment="0" applyProtection="0">
      <alignment vertical="center"/>
    </xf>
    <xf numFmtId="0" fontId="70" fillId="10" borderId="19" applyNumberFormat="0" applyAlignment="0" applyProtection="0">
      <alignment vertical="center"/>
    </xf>
    <xf numFmtId="0" fontId="88" fillId="0" borderId="0"/>
  </cellStyleXfs>
  <cellXfs count="349">
    <xf numFmtId="0" fontId="0" fillId="0" borderId="0" xfId="0" applyFont="1" applyAlignment="1">
      <alignment vertical="center"/>
    </xf>
    <xf numFmtId="0" fontId="1" fillId="0" borderId="0" xfId="113" applyFont="1" applyBorder="1">
      <alignment vertical="center"/>
    </xf>
    <xf numFmtId="0" fontId="1" fillId="0" borderId="0" xfId="113" applyFont="1">
      <alignment vertical="center"/>
    </xf>
    <xf numFmtId="0" fontId="0" fillId="0" borderId="0" xfId="113" applyFont="1">
      <alignment vertical="center"/>
    </xf>
    <xf numFmtId="0" fontId="2" fillId="0" borderId="0" xfId="113" applyFont="1" applyBorder="1" applyAlignment="1">
      <alignment horizontal="center" vertical="center"/>
    </xf>
    <xf numFmtId="0" fontId="3" fillId="0" borderId="0" xfId="113" applyFont="1" applyBorder="1" applyAlignment="1">
      <alignment horizontal="right" vertical="center"/>
    </xf>
    <xf numFmtId="0" fontId="4" fillId="0" borderId="1" xfId="113" applyFont="1" applyBorder="1" applyAlignment="1">
      <alignment horizontal="center" vertical="center"/>
    </xf>
    <xf numFmtId="0" fontId="4" fillId="0" borderId="1" xfId="113" applyFont="1" applyBorder="1" applyAlignment="1">
      <alignment horizontal="center" vertical="center" wrapText="1"/>
    </xf>
    <xf numFmtId="0" fontId="4" fillId="0" borderId="2" xfId="113" applyNumberFormat="1" applyFont="1" applyBorder="1" applyAlignment="1">
      <alignment horizontal="center" vertical="center"/>
    </xf>
    <xf numFmtId="0" fontId="1" fillId="0" borderId="1" xfId="113" applyFont="1" applyBorder="1" applyAlignment="1">
      <alignment horizontal="center" vertical="center"/>
    </xf>
    <xf numFmtId="179" fontId="5" fillId="0" borderId="1" xfId="95" applyNumberFormat="1" applyFont="1" applyBorder="1" applyAlignment="1">
      <alignment horizontal="center" vertical="center" wrapText="1"/>
    </xf>
    <xf numFmtId="179" fontId="1" fillId="0" borderId="1" xfId="95" applyNumberFormat="1" applyFont="1" applyBorder="1" applyAlignment="1">
      <alignment horizontal="center" vertical="center" wrapText="1"/>
    </xf>
    <xf numFmtId="0" fontId="1" fillId="0" borderId="1" xfId="113" applyFont="1" applyBorder="1" applyAlignment="1">
      <alignment horizontal="center" vertical="center" wrapText="1"/>
    </xf>
    <xf numFmtId="0" fontId="4" fillId="0" borderId="3" xfId="113" applyNumberFormat="1" applyFont="1" applyBorder="1" applyAlignment="1">
      <alignment horizontal="center" vertical="center"/>
    </xf>
    <xf numFmtId="0" fontId="1" fillId="0" borderId="0" xfId="113" applyFont="1" applyAlignment="1">
      <alignment horizontal="center" vertical="center" wrapText="1"/>
    </xf>
    <xf numFmtId="0" fontId="1" fillId="0" borderId="0" xfId="113" applyFont="1" applyAlignment="1">
      <alignment horizontal="center" vertical="center"/>
    </xf>
    <xf numFmtId="0" fontId="1" fillId="0" borderId="1" xfId="113" applyFont="1" applyBorder="1" applyAlignment="1" applyProtection="1">
      <alignment horizontal="center" vertical="center" wrapText="1"/>
    </xf>
    <xf numFmtId="0" fontId="1" fillId="0" borderId="4" xfId="132" applyNumberFormat="1" applyFont="1" applyBorder="1" applyAlignment="1">
      <alignment horizontal="center" vertical="center" wrapText="1"/>
    </xf>
    <xf numFmtId="0" fontId="4" fillId="0" borderId="4" xfId="113" applyNumberFormat="1" applyFont="1" applyBorder="1" applyAlignment="1">
      <alignment horizontal="center" vertical="center"/>
    </xf>
    <xf numFmtId="0" fontId="6" fillId="0" borderId="5" xfId="113" applyFont="1" applyBorder="1" applyAlignment="1">
      <alignment horizontal="center" vertical="center"/>
    </xf>
    <xf numFmtId="0" fontId="6" fillId="0" borderId="6" xfId="113" applyFont="1" applyBorder="1" applyAlignment="1">
      <alignment horizontal="center" vertical="center"/>
    </xf>
    <xf numFmtId="0" fontId="6" fillId="0" borderId="7" xfId="113" applyFont="1" applyBorder="1" applyAlignment="1">
      <alignment horizontal="center" vertical="center"/>
    </xf>
    <xf numFmtId="0" fontId="6" fillId="0" borderId="1" xfId="113" applyFont="1" applyBorder="1" applyAlignment="1">
      <alignment horizontal="center" vertical="center"/>
    </xf>
    <xf numFmtId="0" fontId="7" fillId="0" borderId="1" xfId="113" applyFont="1" applyFill="1" applyBorder="1" applyAlignment="1">
      <alignment horizontal="center" vertical="center" wrapText="1"/>
    </xf>
    <xf numFmtId="0" fontId="7" fillId="0" borderId="1" xfId="113" applyFont="1" applyBorder="1" applyAlignment="1">
      <alignment horizontal="center" vertical="center" wrapText="1"/>
    </xf>
    <xf numFmtId="0" fontId="5" fillId="0" borderId="1" xfId="113" applyFont="1" applyBorder="1" applyAlignment="1">
      <alignment horizontal="center" vertical="center" wrapText="1"/>
    </xf>
    <xf numFmtId="179" fontId="6" fillId="0" borderId="5" xfId="95" applyNumberFormat="1" applyFont="1" applyBorder="1" applyAlignment="1">
      <alignment horizontal="center" vertical="center" wrapText="1"/>
    </xf>
    <xf numFmtId="179" fontId="6" fillId="0" borderId="7" xfId="95" applyNumberFormat="1" applyFont="1" applyBorder="1" applyAlignment="1">
      <alignment horizontal="center" vertical="center" wrapText="1"/>
    </xf>
    <xf numFmtId="0" fontId="1" fillId="0" borderId="1" xfId="163" applyFont="1" applyBorder="1" applyAlignment="1">
      <alignment horizontal="center" vertical="center" wrapText="1"/>
    </xf>
    <xf numFmtId="0" fontId="1" fillId="0" borderId="1" xfId="172" applyFont="1" applyBorder="1" applyAlignment="1">
      <alignment horizontal="center" vertical="center" wrapText="1"/>
    </xf>
    <xf numFmtId="0" fontId="1" fillId="0" borderId="1" xfId="91" applyFont="1" applyBorder="1" applyAlignment="1">
      <alignment horizontal="center" vertical="center" wrapText="1"/>
    </xf>
    <xf numFmtId="0" fontId="1" fillId="0" borderId="1" xfId="12" applyFont="1" applyBorder="1" applyAlignment="1">
      <alignment horizontal="center" vertical="center" wrapText="1"/>
    </xf>
    <xf numFmtId="0" fontId="1" fillId="0" borderId="1" xfId="37" applyFont="1" applyBorder="1" applyAlignment="1">
      <alignment horizontal="center" vertical="center" wrapText="1"/>
    </xf>
    <xf numFmtId="0" fontId="4" fillId="0" borderId="1" xfId="113" applyFont="1" applyBorder="1" applyAlignment="1" applyProtection="1">
      <alignment horizontal="center" vertical="center"/>
    </xf>
    <xf numFmtId="0" fontId="1" fillId="0" borderId="1" xfId="113" applyFont="1" applyBorder="1" applyAlignment="1" applyProtection="1">
      <alignment horizontal="center" vertical="center"/>
    </xf>
    <xf numFmtId="179" fontId="1" fillId="0" borderId="1" xfId="113" applyNumberFormat="1" applyFont="1" applyBorder="1" applyAlignment="1" applyProtection="1">
      <alignment horizontal="center" vertical="center" wrapText="1"/>
    </xf>
    <xf numFmtId="0" fontId="1" fillId="0" borderId="1" xfId="113" applyFont="1" applyBorder="1" applyAlignment="1" applyProtection="1">
      <alignment horizontal="left" vertical="center" wrapText="1"/>
    </xf>
    <xf numFmtId="0" fontId="5" fillId="0" borderId="1" xfId="113" applyFont="1" applyBorder="1" applyAlignment="1" applyProtection="1">
      <alignment horizontal="center" vertical="center" wrapText="1"/>
    </xf>
    <xf numFmtId="179" fontId="5" fillId="0" borderId="1" xfId="113" applyNumberFormat="1" applyFont="1" applyBorder="1" applyAlignment="1" applyProtection="1">
      <alignment horizontal="center" vertical="center" wrapText="1"/>
    </xf>
    <xf numFmtId="0" fontId="6" fillId="0" borderId="1" xfId="113" applyFont="1" applyBorder="1" applyAlignment="1" applyProtection="1">
      <alignment horizontal="center" vertical="center"/>
    </xf>
    <xf numFmtId="0" fontId="8" fillId="0" borderId="1" xfId="175" applyFont="1" applyBorder="1" applyAlignment="1">
      <alignment horizontal="center" vertical="center" wrapText="1"/>
    </xf>
    <xf numFmtId="0" fontId="5" fillId="0" borderId="3" xfId="113" applyFont="1" applyFill="1" applyBorder="1" applyAlignment="1">
      <alignment horizontal="center" vertical="center" wrapText="1"/>
    </xf>
    <xf numFmtId="0" fontId="4" fillId="0" borderId="2" xfId="113" applyFont="1" applyBorder="1" applyAlignment="1">
      <alignment horizontal="center" vertical="center"/>
    </xf>
    <xf numFmtId="0" fontId="1" fillId="0" borderId="7" xfId="113" applyFont="1" applyBorder="1" applyAlignment="1">
      <alignment horizontal="center" vertical="center"/>
    </xf>
    <xf numFmtId="178" fontId="5" fillId="0" borderId="1" xfId="113" applyNumberFormat="1" applyFont="1" applyBorder="1" applyAlignment="1">
      <alignment horizontal="center" vertical="center" wrapText="1"/>
    </xf>
    <xf numFmtId="178" fontId="1" fillId="0" borderId="1" xfId="113" applyNumberFormat="1" applyFont="1" applyBorder="1" applyAlignment="1">
      <alignment horizontal="center" vertical="center"/>
    </xf>
    <xf numFmtId="0" fontId="9" fillId="0" borderId="1" xfId="113" applyFont="1" applyBorder="1" applyAlignment="1">
      <alignment horizontal="center" vertical="center"/>
    </xf>
    <xf numFmtId="0" fontId="10" fillId="0" borderId="8" xfId="113" applyFont="1" applyBorder="1" applyAlignment="1">
      <alignment horizontal="center" vertical="center" wrapText="1"/>
    </xf>
    <xf numFmtId="0" fontId="1" fillId="0" borderId="9" xfId="113" applyFont="1" applyBorder="1" applyAlignment="1">
      <alignment horizontal="center" vertical="center" wrapText="1"/>
    </xf>
    <xf numFmtId="0" fontId="1" fillId="0" borderId="10" xfId="113" applyFont="1" applyBorder="1" applyAlignment="1">
      <alignment horizontal="center" vertical="center" wrapText="1"/>
    </xf>
    <xf numFmtId="0" fontId="10" fillId="0" borderId="11" xfId="113" applyFont="1" applyBorder="1" applyAlignment="1">
      <alignment horizontal="center" vertical="center" wrapText="1"/>
    </xf>
    <xf numFmtId="0" fontId="6" fillId="0" borderId="10" xfId="113" applyFont="1" applyBorder="1" applyAlignment="1">
      <alignment horizontal="center" vertical="center" wrapText="1"/>
    </xf>
    <xf numFmtId="0" fontId="6" fillId="0" borderId="2" xfId="113" applyFont="1" applyBorder="1" applyAlignment="1">
      <alignment horizontal="center" vertical="center"/>
    </xf>
    <xf numFmtId="0" fontId="11" fillId="0" borderId="1" xfId="113" applyFont="1" applyBorder="1" applyAlignment="1">
      <alignment horizontal="center" vertical="center"/>
    </xf>
    <xf numFmtId="0" fontId="5" fillId="0" borderId="5" xfId="113" applyFont="1" applyBorder="1" applyAlignment="1">
      <alignment horizontal="center" vertical="center" wrapText="1"/>
    </xf>
    <xf numFmtId="0" fontId="6" fillId="0" borderId="3" xfId="113" applyFont="1" applyBorder="1" applyAlignment="1">
      <alignment horizontal="center" vertical="center"/>
    </xf>
    <xf numFmtId="0" fontId="12"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9" fillId="0" borderId="1" xfId="0" applyNumberFormat="1" applyFont="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0" fillId="0" borderId="1" xfId="0" applyNumberFormat="1" applyFont="1" applyBorder="1" applyAlignment="1" applyProtection="1">
      <alignment horizontal="center" vertical="center"/>
      <protection locked="0"/>
    </xf>
    <xf numFmtId="0" fontId="0" fillId="0" borderId="1" xfId="0" applyNumberFormat="1"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0" borderId="1" xfId="0" applyNumberFormat="1" applyFont="1" applyBorder="1" applyAlignment="1" applyProtection="1">
      <alignment horizontal="center" vertical="center"/>
      <protection locked="0"/>
    </xf>
    <xf numFmtId="177" fontId="9" fillId="0" borderId="1" xfId="0" applyNumberFormat="1" applyFont="1" applyBorder="1" applyAlignment="1">
      <alignment horizontal="center" vertical="center"/>
    </xf>
    <xf numFmtId="0" fontId="9"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0" fillId="0" borderId="1" xfId="0" applyNumberForma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16" fillId="0" borderId="1" xfId="0" applyNumberFormat="1" applyFont="1" applyFill="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18" fillId="0" borderId="1" xfId="0" applyNumberFormat="1" applyFont="1" applyBorder="1" applyAlignment="1" applyProtection="1">
      <alignment horizontal="center" vertical="center" wrapText="1"/>
      <protection locked="0"/>
    </xf>
    <xf numFmtId="0" fontId="18" fillId="0" borderId="1" xfId="0" applyNumberFormat="1" applyFont="1" applyFill="1" applyBorder="1" applyAlignment="1" applyProtection="1">
      <alignment horizontal="center" vertical="center" wrapText="1"/>
      <protection locked="0"/>
    </xf>
    <xf numFmtId="178" fontId="0" fillId="0" borderId="1" xfId="0" applyNumberFormat="1" applyFont="1" applyBorder="1" applyAlignment="1" applyProtection="1">
      <alignment horizontal="center" vertical="center"/>
      <protection locked="0"/>
    </xf>
    <xf numFmtId="178" fontId="0" fillId="0" borderId="1" xfId="0" applyNumberFormat="1" applyFont="1" applyFill="1" applyBorder="1" applyAlignment="1" applyProtection="1">
      <alignment horizontal="center" vertical="center"/>
      <protection locked="0"/>
    </xf>
    <xf numFmtId="180" fontId="9" fillId="0" borderId="1" xfId="0" applyNumberFormat="1" applyFont="1" applyBorder="1" applyAlignment="1">
      <alignment horizontal="center" vertical="center"/>
    </xf>
    <xf numFmtId="178" fontId="9" fillId="0" borderId="1" xfId="0" applyNumberFormat="1" applyFont="1" applyFill="1" applyBorder="1" applyAlignment="1" applyProtection="1">
      <alignment horizontal="center" vertical="center"/>
      <protection locked="0"/>
    </xf>
    <xf numFmtId="177" fontId="0" fillId="0" borderId="1" xfId="0" applyNumberFormat="1" applyFont="1" applyBorder="1" applyAlignment="1" applyProtection="1">
      <alignment horizontal="center" vertical="center"/>
      <protection locked="0"/>
    </xf>
    <xf numFmtId="180" fontId="9" fillId="0" borderId="1" xfId="0" applyNumberFormat="1" applyFont="1" applyBorder="1" applyAlignment="1">
      <alignment horizontal="center" vertical="center" wrapText="1"/>
    </xf>
    <xf numFmtId="177" fontId="0" fillId="0" borderId="1" xfId="0" applyNumberFormat="1" applyFont="1" applyFill="1" applyBorder="1" applyAlignment="1" applyProtection="1">
      <alignment horizontal="center" vertical="center"/>
      <protection locked="0"/>
    </xf>
    <xf numFmtId="180" fontId="9" fillId="0" borderId="1" xfId="0" applyNumberFormat="1" applyFont="1" applyFill="1" applyBorder="1" applyAlignment="1">
      <alignment horizontal="center" vertical="center" wrapText="1"/>
    </xf>
    <xf numFmtId="179" fontId="9" fillId="0" borderId="1" xfId="0" applyNumberFormat="1" applyFont="1" applyFill="1" applyBorder="1" applyAlignment="1" applyProtection="1">
      <alignment horizontal="center" vertical="center" wrapText="1"/>
      <protection locked="0"/>
    </xf>
    <xf numFmtId="177" fontId="9" fillId="0" borderId="1" xfId="0" applyNumberFormat="1" applyFont="1" applyFill="1" applyBorder="1" applyAlignment="1" applyProtection="1">
      <alignment horizontal="center" vertical="center" wrapText="1"/>
      <protection locked="0"/>
    </xf>
    <xf numFmtId="177" fontId="18" fillId="0" borderId="1" xfId="0" applyNumberFormat="1" applyFont="1" applyFill="1" applyBorder="1" applyAlignment="1" applyProtection="1">
      <alignment horizontal="center" vertical="center" wrapText="1"/>
      <protection locked="0"/>
    </xf>
    <xf numFmtId="179" fontId="18" fillId="0" borderId="1" xfId="0" applyNumberFormat="1" applyFont="1" applyFill="1" applyBorder="1" applyAlignment="1" applyProtection="1">
      <alignment horizontal="center" vertical="center" wrapText="1"/>
      <protection locked="0"/>
    </xf>
    <xf numFmtId="178" fontId="0" fillId="0" borderId="1" xfId="0" applyNumberFormat="1" applyFill="1" applyBorder="1" applyAlignment="1" applyProtection="1">
      <alignment horizontal="center" vertical="center"/>
      <protection locked="0"/>
    </xf>
    <xf numFmtId="178" fontId="9" fillId="0" borderId="1" xfId="0" applyNumberFormat="1" applyFont="1" applyBorder="1" applyAlignment="1" applyProtection="1">
      <alignment horizontal="center" vertical="center" wrapText="1"/>
      <protection locked="0"/>
    </xf>
    <xf numFmtId="0" fontId="13" fillId="0" borderId="1" xfId="0" applyNumberFormat="1" applyFont="1" applyBorder="1" applyAlignment="1" applyProtection="1">
      <alignment horizontal="center" vertical="center" wrapText="1"/>
      <protection locked="0"/>
    </xf>
    <xf numFmtId="0" fontId="0" fillId="0" borderId="12" xfId="0" applyNumberFormat="1" applyBorder="1" applyAlignment="1" applyProtection="1">
      <alignment horizontal="center" vertical="center" wrapText="1"/>
      <protection locked="0"/>
    </xf>
    <xf numFmtId="0" fontId="0" fillId="0" borderId="1" xfId="0" applyNumberFormat="1" applyBorder="1" applyAlignment="1" applyProtection="1">
      <alignment horizontal="center" vertical="center" wrapText="1"/>
      <protection locked="0"/>
    </xf>
    <xf numFmtId="0" fontId="0" fillId="0" borderId="1" xfId="0" applyNumberFormat="1" applyBorder="1" applyAlignment="1" applyProtection="1">
      <alignment vertical="center" wrapText="1"/>
      <protection locked="0"/>
    </xf>
    <xf numFmtId="0" fontId="0" fillId="0" borderId="2" xfId="0" applyNumberFormat="1" applyBorder="1" applyAlignment="1" applyProtection="1">
      <alignment horizontal="center" vertical="center" wrapText="1"/>
      <protection locked="0"/>
    </xf>
    <xf numFmtId="0" fontId="0" fillId="0" borderId="13" xfId="0" applyNumberFormat="1" applyBorder="1" applyAlignment="1" applyProtection="1">
      <alignment horizontal="center" vertical="center" wrapText="1"/>
      <protection locked="0"/>
    </xf>
    <xf numFmtId="0" fontId="0" fillId="0" borderId="3" xfId="0" applyNumberFormat="1" applyBorder="1" applyAlignment="1" applyProtection="1">
      <alignment horizontal="center" vertical="center" wrapText="1"/>
      <protection locked="0"/>
    </xf>
    <xf numFmtId="0" fontId="0" fillId="0" borderId="1" xfId="0" applyNumberFormat="1" applyFill="1" applyBorder="1" applyAlignment="1" applyProtection="1">
      <alignment horizontal="center" vertical="center" wrapText="1"/>
      <protection locked="0"/>
    </xf>
    <xf numFmtId="178" fontId="9"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vertical="center" wrapText="1"/>
      <protection locked="0"/>
    </xf>
    <xf numFmtId="0" fontId="0" fillId="0" borderId="14" xfId="0" applyNumberFormat="1" applyBorder="1" applyAlignment="1" applyProtection="1">
      <alignment horizontal="center" vertical="center" wrapText="1"/>
      <protection locked="0"/>
    </xf>
    <xf numFmtId="0" fontId="0" fillId="0" borderId="4" xfId="0" applyNumberFormat="1" applyBorder="1" applyAlignment="1" applyProtection="1">
      <alignment horizontal="center" vertical="center" wrapText="1"/>
      <protection locked="0"/>
    </xf>
    <xf numFmtId="0" fontId="9" fillId="0" borderId="2" xfId="0" applyNumberFormat="1" applyFont="1" applyFill="1" applyBorder="1" applyAlignment="1" applyProtection="1">
      <alignment horizontal="center" vertical="center" wrapText="1"/>
      <protection locked="0"/>
    </xf>
    <xf numFmtId="31"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locked="0"/>
    </xf>
    <xf numFmtId="31" fontId="9" fillId="0" borderId="3"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protection locked="0"/>
    </xf>
    <xf numFmtId="31" fontId="9" fillId="0" borderId="4" xfId="0" applyNumberFormat="1" applyFont="1" applyFill="1" applyBorder="1" applyAlignment="1" applyProtection="1">
      <alignment horizontal="center" vertical="center" wrapText="1"/>
    </xf>
    <xf numFmtId="0" fontId="9" fillId="0" borderId="1" xfId="0" applyNumberFormat="1" applyFont="1" applyBorder="1" applyAlignment="1" applyProtection="1">
      <alignment vertical="center" wrapText="1"/>
      <protection locked="0"/>
    </xf>
    <xf numFmtId="0" fontId="0" fillId="0" borderId="0" xfId="0" applyNumberFormat="1" applyBorder="1" applyAlignment="1" applyProtection="1">
      <alignment horizontal="center" vertical="center"/>
      <protection locked="0"/>
    </xf>
    <xf numFmtId="0" fontId="0" fillId="0" borderId="0" xfId="0" applyNumberFormat="1" applyFill="1" applyBorder="1" applyAlignment="1" applyProtection="1">
      <alignment horizontal="center" vertical="center"/>
      <protection locked="0"/>
    </xf>
    <xf numFmtId="0" fontId="0" fillId="0" borderId="1" xfId="0" applyNumberFormat="1" applyFill="1" applyBorder="1" applyAlignment="1" applyProtection="1">
      <alignment vertical="center"/>
      <protection locked="0"/>
    </xf>
    <xf numFmtId="31" fontId="9" fillId="0" borderId="1" xfId="0" applyNumberFormat="1" applyFont="1" applyFill="1" applyBorder="1" applyAlignment="1" applyProtection="1">
      <alignment horizontal="center" vertical="center" wrapText="1"/>
    </xf>
    <xf numFmtId="0" fontId="13" fillId="0" borderId="4" xfId="0" applyNumberFormat="1" applyFont="1" applyBorder="1" applyAlignment="1" applyProtection="1">
      <alignment horizontal="center" vertical="center" wrapText="1"/>
      <protection locked="0"/>
    </xf>
    <xf numFmtId="0" fontId="13" fillId="0" borderId="4" xfId="0" applyNumberFormat="1" applyFont="1" applyBorder="1" applyAlignment="1" applyProtection="1">
      <alignment vertical="center" wrapText="1"/>
      <protection locked="0"/>
    </xf>
    <xf numFmtId="178" fontId="18" fillId="0" borderId="1" xfId="0" applyNumberFormat="1" applyFont="1" applyBorder="1" applyAlignment="1" applyProtection="1">
      <alignment horizontal="center" vertical="center" wrapText="1"/>
      <protection locked="0"/>
    </xf>
    <xf numFmtId="178" fontId="18" fillId="0" borderId="1"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vertical="center"/>
    </xf>
    <xf numFmtId="0" fontId="12" fillId="0" borderId="15"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0" fillId="0" borderId="1" xfId="0" applyNumberFormat="1"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178" fontId="0" fillId="0" borderId="1" xfId="0" applyNumberFormat="1" applyBorder="1" applyAlignment="1" applyProtection="1">
      <alignment horizontal="center" vertical="center" wrapText="1"/>
      <protection locked="0"/>
    </xf>
    <xf numFmtId="0" fontId="0" fillId="0" borderId="2"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0" fontId="18"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protection locked="0"/>
    </xf>
    <xf numFmtId="178" fontId="9" fillId="0" borderId="1" xfId="0" applyNumberFormat="1" applyFont="1" applyBorder="1" applyAlignment="1" applyProtection="1">
      <alignment horizontal="center" vertical="center"/>
      <protection locked="0"/>
    </xf>
    <xf numFmtId="179" fontId="9" fillId="0" borderId="1" xfId="0" applyNumberFormat="1" applyFont="1" applyFill="1" applyBorder="1" applyAlignment="1">
      <alignment horizontal="center" vertical="center" wrapText="1"/>
    </xf>
    <xf numFmtId="178" fontId="0" fillId="0" borderId="1" xfId="0" applyNumberFormat="1" applyBorder="1" applyAlignment="1" applyProtection="1">
      <alignment horizontal="center" vertical="center"/>
      <protection locked="0"/>
    </xf>
    <xf numFmtId="0" fontId="13" fillId="0" borderId="6" xfId="0" applyNumberFormat="1" applyFont="1" applyFill="1" applyBorder="1" applyAlignment="1" applyProtection="1">
      <alignment horizontal="center" vertical="center" wrapText="1"/>
      <protection locked="0"/>
    </xf>
    <xf numFmtId="178" fontId="18" fillId="0" borderId="1" xfId="0" applyNumberFormat="1" applyFont="1" applyFill="1" applyBorder="1" applyAlignment="1">
      <alignment horizontal="center" vertical="center" wrapText="1"/>
    </xf>
    <xf numFmtId="0" fontId="0" fillId="0" borderId="4" xfId="0" applyNumberFormat="1" applyBorder="1" applyAlignment="1" applyProtection="1">
      <alignment horizontal="center" vertical="center"/>
      <protection locked="0"/>
    </xf>
    <xf numFmtId="0" fontId="9" fillId="0" borderId="1" xfId="0" applyFont="1" applyBorder="1" applyAlignment="1" applyProtection="1">
      <alignment horizontal="center" vertical="center" wrapText="1"/>
    </xf>
    <xf numFmtId="178" fontId="13" fillId="0" borderId="1"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vertical="center" wrapText="1"/>
      <protection locked="0"/>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1"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NumberFormat="1"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NumberFormat="1" applyFont="1" applyBorder="1" applyAlignment="1" applyProtection="1">
      <alignment horizontal="center" vertical="center" wrapText="1"/>
      <protection locked="0"/>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9" fillId="0" borderId="1" xfId="121" applyFont="1" applyBorder="1" applyAlignment="1">
      <alignment horizontal="center" vertical="center" wrapText="1"/>
    </xf>
    <xf numFmtId="0" fontId="9" fillId="0" borderId="1" xfId="121" applyFont="1" applyFill="1" applyBorder="1" applyAlignment="1">
      <alignment horizontal="center" vertical="center" wrapText="1"/>
    </xf>
    <xf numFmtId="0" fontId="21"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178" fontId="9"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0" fontId="9" fillId="0" borderId="1" xfId="121" applyNumberFormat="1" applyFont="1" applyBorder="1" applyAlignment="1">
      <alignment horizontal="center" vertical="center" wrapText="1"/>
    </xf>
    <xf numFmtId="0" fontId="4" fillId="0" borderId="5" xfId="0" applyFont="1" applyBorder="1" applyAlignment="1">
      <alignment horizontal="center" vertical="center" wrapText="1"/>
    </xf>
    <xf numFmtId="178" fontId="0" fillId="0" borderId="1" xfId="0" applyNumberFormat="1" applyBorder="1" applyAlignment="1">
      <alignment horizontal="center" vertical="center"/>
    </xf>
    <xf numFmtId="0" fontId="1" fillId="0" borderId="16" xfId="0" applyNumberFormat="1"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178" fontId="0" fillId="0" borderId="1" xfId="0" applyNumberFormat="1" applyBorder="1" applyAlignment="1">
      <alignment vertical="center"/>
    </xf>
    <xf numFmtId="0" fontId="18" fillId="0" borderId="1" xfId="0" applyFont="1" applyBorder="1" applyAlignment="1">
      <alignment horizontal="center" vertical="center" wrapText="1"/>
    </xf>
    <xf numFmtId="0" fontId="13" fillId="0" borderId="5" xfId="0" applyNumberFormat="1" applyFont="1" applyBorder="1" applyAlignment="1" applyProtection="1">
      <alignment horizontal="center" vertical="center" wrapText="1"/>
      <protection locked="0"/>
    </xf>
    <xf numFmtId="0" fontId="13" fillId="0" borderId="6" xfId="0" applyNumberFormat="1" applyFont="1" applyBorder="1" applyAlignment="1" applyProtection="1">
      <alignment horizontal="center" vertical="center" wrapText="1"/>
      <protection locked="0"/>
    </xf>
    <xf numFmtId="0" fontId="13" fillId="0" borderId="2" xfId="0" applyNumberFormat="1" applyFont="1" applyBorder="1" applyAlignment="1" applyProtection="1">
      <alignment horizontal="center" vertical="center" wrapText="1"/>
      <protection locked="0"/>
    </xf>
    <xf numFmtId="179" fontId="9"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xf>
    <xf numFmtId="57" fontId="1" fillId="0" borderId="2" xfId="0" applyNumberFormat="1"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57" fontId="1" fillId="0" borderId="1" xfId="0" applyNumberFormat="1" applyFont="1" applyBorder="1" applyAlignment="1" applyProtection="1">
      <alignment horizontal="center" vertical="center" wrapText="1"/>
      <protection locked="0"/>
    </xf>
    <xf numFmtId="57" fontId="1" fillId="0" borderId="3" xfId="0" applyNumberFormat="1" applyFont="1" applyBorder="1" applyAlignment="1" applyProtection="1">
      <alignment horizontal="center" vertical="center" wrapText="1"/>
      <protection locked="0"/>
    </xf>
    <xf numFmtId="57" fontId="1" fillId="0" borderId="4" xfId="0" applyNumberFormat="1" applyFont="1" applyBorder="1" applyAlignment="1" applyProtection="1">
      <alignment horizontal="center" vertical="center" wrapText="1"/>
      <protection locked="0"/>
    </xf>
    <xf numFmtId="57" fontId="9" fillId="0" borderId="1" xfId="0" applyNumberFormat="1" applyFont="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0" fontId="13" fillId="0" borderId="7" xfId="0" applyNumberFormat="1" applyFont="1" applyBorder="1" applyAlignment="1" applyProtection="1">
      <alignment horizontal="center" vertical="center" wrapText="1"/>
      <protection locked="0"/>
    </xf>
    <xf numFmtId="179" fontId="25" fillId="0" borderId="1" xfId="84" applyNumberFormat="1" applyFont="1" applyFill="1" applyBorder="1" applyAlignment="1" applyProtection="1">
      <alignment horizontal="center" vertical="center" wrapText="1"/>
      <protection locked="0"/>
    </xf>
    <xf numFmtId="179" fontId="26" fillId="0" borderId="1" xfId="84" applyNumberFormat="1" applyFont="1" applyFill="1" applyBorder="1" applyAlignment="1" applyProtection="1">
      <alignment horizontal="center" vertical="center" wrapText="1"/>
      <protection locked="0"/>
    </xf>
    <xf numFmtId="179" fontId="27" fillId="0" borderId="1" xfId="84" applyNumberFormat="1" applyFont="1" applyFill="1" applyBorder="1" applyAlignment="1" applyProtection="1">
      <alignment horizontal="center" vertical="center" wrapText="1"/>
      <protection locked="0"/>
    </xf>
    <xf numFmtId="179" fontId="28" fillId="0" borderId="12" xfId="0" applyNumberFormat="1" applyFont="1" applyFill="1" applyBorder="1" applyAlignment="1" applyProtection="1">
      <alignment horizontal="center" vertical="center" wrapText="1"/>
      <protection locked="0"/>
    </xf>
    <xf numFmtId="179" fontId="28" fillId="0" borderId="16" xfId="0" applyNumberFormat="1" applyFont="1" applyFill="1" applyBorder="1" applyAlignment="1" applyProtection="1">
      <alignment horizontal="center" vertical="center" wrapText="1"/>
      <protection locked="0"/>
    </xf>
    <xf numFmtId="179" fontId="28" fillId="0" borderId="1" xfId="0" applyNumberFormat="1" applyFont="1" applyFill="1" applyBorder="1" applyAlignment="1" applyProtection="1">
      <alignment horizontal="center" vertical="center" wrapText="1"/>
      <protection locked="0"/>
    </xf>
    <xf numFmtId="179" fontId="13" fillId="0" borderId="1" xfId="0" applyNumberFormat="1" applyFont="1" applyFill="1" applyBorder="1" applyAlignment="1" applyProtection="1">
      <alignment horizontal="center" vertical="center" wrapText="1"/>
      <protection locked="0"/>
    </xf>
    <xf numFmtId="179" fontId="28" fillId="0" borderId="13" xfId="0" applyNumberFormat="1" applyFont="1" applyFill="1" applyBorder="1" applyAlignment="1" applyProtection="1">
      <alignment horizontal="center" vertical="center" wrapText="1"/>
      <protection locked="0"/>
    </xf>
    <xf numFmtId="179" fontId="28" fillId="0" borderId="17" xfId="0" applyNumberFormat="1" applyFont="1" applyFill="1" applyBorder="1" applyAlignment="1" applyProtection="1">
      <alignment horizontal="center" vertical="center" wrapText="1"/>
      <protection locked="0"/>
    </xf>
    <xf numFmtId="179" fontId="28" fillId="0" borderId="14" xfId="0" applyNumberFormat="1" applyFont="1" applyFill="1" applyBorder="1" applyAlignment="1" applyProtection="1">
      <alignment horizontal="center" vertical="center" wrapText="1"/>
      <protection locked="0"/>
    </xf>
    <xf numFmtId="179" fontId="28" fillId="0" borderId="18" xfId="0" applyNumberFormat="1"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30" fillId="0" borderId="2" xfId="0" applyFont="1" applyBorder="1" applyAlignment="1">
      <alignment horizontal="center" vertical="center" wrapText="1"/>
    </xf>
    <xf numFmtId="179" fontId="31" fillId="0" borderId="2" xfId="0" applyNumberFormat="1" applyFont="1" applyFill="1" applyBorder="1" applyAlignment="1">
      <alignment horizontal="center" vertical="center" wrapText="1"/>
    </xf>
    <xf numFmtId="0" fontId="30" fillId="0" borderId="4" xfId="0" applyFont="1" applyBorder="1" applyAlignment="1">
      <alignment horizontal="center" vertical="center" wrapText="1"/>
    </xf>
    <xf numFmtId="179" fontId="31" fillId="0" borderId="4"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179" fontId="31" fillId="0" borderId="1" xfId="0" applyNumberFormat="1" applyFont="1" applyFill="1" applyBorder="1" applyAlignment="1">
      <alignment horizontal="center" vertical="center" wrapText="1"/>
    </xf>
    <xf numFmtId="179" fontId="25" fillId="0" borderId="5" xfId="84" applyNumberFormat="1" applyFont="1" applyFill="1" applyBorder="1" applyAlignment="1" applyProtection="1">
      <alignment horizontal="center" vertical="center" wrapText="1"/>
      <protection locked="0"/>
    </xf>
    <xf numFmtId="179" fontId="25" fillId="0" borderId="6" xfId="84" applyNumberFormat="1" applyFont="1" applyFill="1" applyBorder="1" applyAlignment="1" applyProtection="1">
      <alignment horizontal="center" vertical="center" wrapText="1"/>
      <protection locked="0"/>
    </xf>
    <xf numFmtId="179" fontId="32" fillId="2" borderId="1" xfId="0" applyNumberFormat="1" applyFont="1" applyFill="1" applyBorder="1" applyAlignment="1">
      <alignment horizontal="center" vertical="center" wrapText="1"/>
    </xf>
    <xf numFmtId="179" fontId="29" fillId="0" borderId="1" xfId="0" applyNumberFormat="1" applyFont="1" applyFill="1" applyBorder="1" applyAlignment="1" applyProtection="1">
      <alignment horizontal="center" vertical="center" wrapText="1"/>
      <protection locked="0"/>
    </xf>
    <xf numFmtId="179" fontId="33" fillId="0" borderId="1" xfId="0" applyNumberFormat="1" applyFont="1" applyFill="1" applyBorder="1" applyAlignment="1">
      <alignment horizontal="center" vertical="center" wrapText="1"/>
    </xf>
    <xf numFmtId="179" fontId="34" fillId="0" borderId="1" xfId="0" applyNumberFormat="1" applyFont="1" applyFill="1" applyBorder="1" applyAlignment="1">
      <alignment horizontal="center" vertical="center" wrapText="1"/>
    </xf>
    <xf numFmtId="179" fontId="33" fillId="0" borderId="1" xfId="0" applyNumberFormat="1" applyFont="1" applyFill="1" applyBorder="1" applyAlignment="1">
      <alignment horizontal="left" vertical="center" wrapText="1"/>
    </xf>
    <xf numFmtId="179" fontId="33" fillId="2" borderId="1" xfId="0" applyNumberFormat="1" applyFont="1" applyFill="1" applyBorder="1" applyAlignment="1">
      <alignment horizontal="center" vertical="center" wrapText="1"/>
    </xf>
    <xf numFmtId="179" fontId="31" fillId="0" borderId="3" xfId="0" applyNumberFormat="1" applyFont="1" applyFill="1" applyBorder="1" applyAlignment="1" applyProtection="1">
      <alignment horizontal="center" vertical="center" wrapText="1"/>
      <protection locked="0"/>
    </xf>
    <xf numFmtId="179" fontId="31" fillId="0" borderId="4" xfId="0" applyNumberFormat="1" applyFont="1" applyFill="1" applyBorder="1" applyAlignment="1" applyProtection="1">
      <alignment horizontal="center" vertical="center" wrapText="1"/>
      <protection locked="0"/>
    </xf>
    <xf numFmtId="179" fontId="34" fillId="3" borderId="1" xfId="0" applyNumberFormat="1" applyFont="1" applyFill="1" applyBorder="1" applyAlignment="1">
      <alignment horizontal="center" vertical="center" wrapText="1"/>
    </xf>
    <xf numFmtId="179" fontId="31" fillId="0" borderId="1" xfId="0" applyNumberFormat="1" applyFont="1" applyFill="1" applyBorder="1" applyAlignment="1" applyProtection="1">
      <alignment horizontal="center" vertical="center" wrapText="1"/>
      <protection locked="0"/>
    </xf>
    <xf numFmtId="179" fontId="35" fillId="2" borderId="2" xfId="0" applyNumberFormat="1" applyFont="1" applyFill="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179" fontId="35" fillId="2" borderId="3"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79" fontId="31" fillId="0" borderId="2" xfId="0" applyNumberFormat="1" applyFont="1" applyFill="1" applyBorder="1" applyAlignment="1" applyProtection="1">
      <alignment horizontal="center" vertical="center" wrapText="1"/>
      <protection locked="0"/>
    </xf>
    <xf numFmtId="179" fontId="34" fillId="2" borderId="1" xfId="0" applyNumberFormat="1" applyFont="1" applyFill="1" applyBorder="1" applyAlignment="1">
      <alignment horizontal="center" vertical="center" wrapText="1"/>
    </xf>
    <xf numFmtId="0" fontId="33" fillId="0" borderId="1" xfId="0" applyFont="1" applyBorder="1" applyAlignment="1">
      <alignment horizontal="justify" vertical="center" wrapText="1"/>
    </xf>
    <xf numFmtId="179" fontId="36" fillId="3" borderId="1" xfId="0" applyNumberFormat="1" applyFont="1" applyFill="1" applyBorder="1" applyAlignment="1">
      <alignment horizontal="center" vertical="center" wrapText="1"/>
    </xf>
    <xf numFmtId="179" fontId="35" fillId="2" borderId="4"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179" fontId="31" fillId="4" borderId="1" xfId="0" applyNumberFormat="1" applyFont="1" applyFill="1" applyBorder="1" applyAlignment="1" applyProtection="1">
      <alignment horizontal="center" vertical="center" wrapText="1"/>
      <protection locked="0"/>
    </xf>
    <xf numFmtId="0" fontId="29" fillId="4" borderId="1" xfId="0" applyFont="1" applyFill="1" applyBorder="1" applyAlignment="1">
      <alignment horizontal="center" vertical="center" wrapText="1"/>
    </xf>
    <xf numFmtId="179" fontId="32" fillId="2" borderId="2" xfId="0" applyNumberFormat="1" applyFont="1" applyFill="1" applyBorder="1" applyAlignment="1">
      <alignment horizontal="center" vertical="center" wrapText="1"/>
    </xf>
    <xf numFmtId="179" fontId="32" fillId="2" borderId="3" xfId="0" applyNumberFormat="1" applyFont="1" applyFill="1" applyBorder="1" applyAlignment="1">
      <alignment horizontal="center" vertical="center" wrapText="1"/>
    </xf>
    <xf numFmtId="179" fontId="32" fillId="2" borderId="4" xfId="0" applyNumberFormat="1" applyFont="1" applyFill="1" applyBorder="1" applyAlignment="1">
      <alignment horizontal="center" vertical="center" wrapText="1"/>
    </xf>
    <xf numFmtId="179" fontId="33" fillId="0" borderId="1" xfId="168" applyNumberFormat="1" applyFont="1" applyFill="1" applyBorder="1" applyAlignment="1">
      <alignment horizontal="center" vertical="center" wrapText="1" shrinkToFit="1"/>
    </xf>
    <xf numFmtId="179" fontId="33" fillId="3" borderId="1" xfId="0" applyNumberFormat="1" applyFont="1" applyFill="1" applyBorder="1" applyAlignment="1">
      <alignment horizontal="center" vertical="center" wrapText="1"/>
    </xf>
    <xf numFmtId="179" fontId="34" fillId="0" borderId="1" xfId="168" applyNumberFormat="1" applyFont="1" applyFill="1" applyBorder="1" applyAlignment="1">
      <alignment horizontal="center" vertical="center" wrapText="1" shrinkToFit="1"/>
    </xf>
    <xf numFmtId="0" fontId="34" fillId="4"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179" fontId="31" fillId="0" borderId="1" xfId="168" applyNumberFormat="1" applyFont="1" applyFill="1" applyBorder="1" applyAlignment="1">
      <alignment horizontal="center" vertical="center" wrapText="1" shrinkToFit="1"/>
    </xf>
    <xf numFmtId="179" fontId="25" fillId="0" borderId="7" xfId="84" applyNumberFormat="1" applyFont="1" applyFill="1" applyBorder="1" applyAlignment="1" applyProtection="1">
      <alignment horizontal="center" vertical="center" wrapText="1"/>
      <protection locked="0"/>
    </xf>
    <xf numFmtId="179" fontId="30" fillId="0" borderId="1" xfId="0" applyNumberFormat="1" applyFont="1" applyFill="1" applyBorder="1" applyAlignment="1">
      <alignment horizontal="center" vertical="center" wrapText="1"/>
    </xf>
    <xf numFmtId="179" fontId="9" fillId="0" borderId="5" xfId="0" applyNumberFormat="1" applyFont="1" applyFill="1" applyBorder="1" applyAlignment="1" applyProtection="1">
      <alignment horizontal="center" vertical="center" wrapText="1"/>
      <protection locked="0"/>
    </xf>
    <xf numFmtId="179" fontId="9" fillId="0" borderId="6" xfId="0" applyNumberFormat="1" applyFont="1" applyFill="1" applyBorder="1" applyAlignment="1" applyProtection="1">
      <alignment horizontal="center" vertical="center" wrapText="1"/>
      <protection locked="0"/>
    </xf>
    <xf numFmtId="179" fontId="0" fillId="2" borderId="2" xfId="0" applyNumberFormat="1" applyFont="1" applyFill="1" applyBorder="1" applyAlignment="1">
      <alignment horizontal="center" vertical="center" wrapText="1"/>
    </xf>
    <xf numFmtId="179" fontId="38" fillId="2" borderId="2" xfId="0" applyNumberFormat="1" applyFont="1" applyFill="1" applyBorder="1" applyAlignment="1">
      <alignment horizontal="center" vertical="center" wrapText="1"/>
    </xf>
    <xf numFmtId="179" fontId="29" fillId="0" borderId="1" xfId="0" applyNumberFormat="1" applyFont="1" applyFill="1" applyBorder="1" applyAlignment="1">
      <alignment horizontal="center" vertical="center" wrapText="1"/>
    </xf>
    <xf numFmtId="179" fontId="0" fillId="2" borderId="3" xfId="0" applyNumberFormat="1" applyFont="1" applyFill="1" applyBorder="1" applyAlignment="1">
      <alignment horizontal="center" vertical="center" wrapText="1"/>
    </xf>
    <xf numFmtId="179" fontId="0" fillId="2" borderId="4" xfId="0" applyNumberFormat="1" applyFont="1" applyFill="1" applyBorder="1" applyAlignment="1">
      <alignment horizontal="center" vertical="center" wrapText="1"/>
    </xf>
    <xf numFmtId="179" fontId="39" fillId="3" borderId="1" xfId="0" applyNumberFormat="1" applyFont="1" applyFill="1" applyBorder="1" applyAlignment="1">
      <alignment horizontal="center" vertical="center" wrapText="1"/>
    </xf>
    <xf numFmtId="0" fontId="40" fillId="3" borderId="1" xfId="0" applyFont="1" applyFill="1" applyBorder="1" applyAlignment="1">
      <alignment horizontal="center" vertical="center" wrapText="1"/>
    </xf>
    <xf numFmtId="179" fontId="41" fillId="3" borderId="1" xfId="0" applyNumberFormat="1" applyFont="1" applyFill="1" applyBorder="1" applyAlignment="1">
      <alignment horizontal="center" vertical="center" wrapText="1"/>
    </xf>
    <xf numFmtId="179" fontId="0" fillId="2" borderId="1" xfId="0" applyNumberFormat="1" applyFont="1" applyFill="1" applyBorder="1" applyAlignment="1">
      <alignment horizontal="center" vertical="center" wrapText="1"/>
    </xf>
    <xf numFmtId="179" fontId="38" fillId="2"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79" fontId="0" fillId="2" borderId="2" xfId="0" applyNumberFormat="1" applyFont="1" applyFill="1" applyBorder="1" applyAlignment="1">
      <alignment vertical="center" wrapText="1"/>
    </xf>
    <xf numFmtId="179" fontId="0" fillId="2" borderId="3" xfId="0" applyNumberFormat="1" applyFont="1" applyFill="1" applyBorder="1" applyAlignment="1">
      <alignment vertical="center" wrapText="1"/>
    </xf>
    <xf numFmtId="178" fontId="30" fillId="0" borderId="1" xfId="0" applyNumberFormat="1" applyFont="1" applyFill="1" applyBorder="1" applyAlignment="1">
      <alignment horizontal="center" vertical="center" wrapText="1"/>
    </xf>
    <xf numFmtId="0" fontId="41" fillId="3" borderId="1" xfId="0" applyFont="1" applyFill="1" applyBorder="1" applyAlignment="1">
      <alignment horizontal="center" vertical="center" wrapText="1"/>
    </xf>
    <xf numFmtId="0" fontId="40" fillId="0" borderId="1" xfId="0" applyFont="1" applyBorder="1" applyAlignment="1">
      <alignment horizontal="center" vertical="center" wrapText="1"/>
    </xf>
    <xf numFmtId="179" fontId="41" fillId="0" borderId="1" xfId="0" applyNumberFormat="1" applyFont="1" applyFill="1" applyBorder="1" applyAlignment="1">
      <alignment horizontal="center" vertical="center" wrapText="1"/>
    </xf>
    <xf numFmtId="179" fontId="39" fillId="4" borderId="5" xfId="0" applyNumberFormat="1" applyFont="1" applyFill="1" applyBorder="1" applyAlignment="1">
      <alignment horizontal="center" vertical="center" wrapText="1"/>
    </xf>
    <xf numFmtId="179" fontId="39" fillId="4" borderId="7" xfId="0" applyNumberFormat="1" applyFont="1" applyFill="1" applyBorder="1" applyAlignment="1">
      <alignment horizontal="center" vertical="center" wrapText="1"/>
    </xf>
    <xf numFmtId="0" fontId="30" fillId="4" borderId="1" xfId="0" applyFont="1" applyFill="1" applyBorder="1" applyAlignment="1">
      <alignment horizontal="center" vertical="center" wrapText="1"/>
    </xf>
    <xf numFmtId="179" fontId="31" fillId="4" borderId="1" xfId="0" applyNumberFormat="1" applyFont="1" applyFill="1" applyBorder="1" applyAlignment="1">
      <alignment horizontal="center" vertical="center" wrapText="1"/>
    </xf>
    <xf numFmtId="0" fontId="0" fillId="0" borderId="1" xfId="0" applyFont="1" applyBorder="1" applyAlignment="1">
      <alignment vertical="center"/>
    </xf>
    <xf numFmtId="0" fontId="30" fillId="3" borderId="1" xfId="0" applyFont="1" applyFill="1" applyBorder="1" applyAlignment="1">
      <alignment horizontal="center" vertical="center" wrapText="1"/>
    </xf>
    <xf numFmtId="179" fontId="31" fillId="3" borderId="1" xfId="0" applyNumberFormat="1" applyFont="1" applyFill="1" applyBorder="1" applyAlignment="1">
      <alignment horizontal="center" vertical="center" wrapText="1"/>
    </xf>
    <xf numFmtId="0" fontId="42" fillId="0" borderId="1" xfId="0" applyFont="1" applyBorder="1" applyAlignment="1">
      <alignment vertical="center"/>
    </xf>
    <xf numFmtId="179" fontId="9" fillId="0" borderId="7" xfId="0" applyNumberFormat="1" applyFont="1" applyFill="1" applyBorder="1" applyAlignment="1" applyProtection="1">
      <alignment horizontal="center" vertical="center" wrapText="1"/>
      <protection locked="0"/>
    </xf>
    <xf numFmtId="0" fontId="33" fillId="0" borderId="2" xfId="0" applyFont="1" applyBorder="1" applyAlignment="1">
      <alignment horizontal="center" vertical="center" wrapText="1"/>
    </xf>
    <xf numFmtId="0" fontId="43" fillId="2" borderId="1" xfId="0" applyFont="1" applyFill="1" applyBorder="1" applyAlignment="1">
      <alignment horizontal="center" vertical="center" wrapText="1"/>
    </xf>
    <xf numFmtId="0" fontId="0" fillId="5" borderId="0" xfId="0" applyFont="1" applyFill="1" applyAlignment="1">
      <alignment vertical="center"/>
    </xf>
    <xf numFmtId="179" fontId="9" fillId="0" borderId="1" xfId="0" applyNumberFormat="1" applyFont="1" applyFill="1" applyBorder="1" applyAlignment="1">
      <alignment horizontal="center" vertical="top" wrapText="1"/>
    </xf>
    <xf numFmtId="179" fontId="9" fillId="0" borderId="0" xfId="0" applyNumberFormat="1" applyFont="1" applyFill="1" applyAlignment="1">
      <alignment horizontal="center" vertical="center" wrapText="1"/>
    </xf>
    <xf numFmtId="179" fontId="24" fillId="0" borderId="1" xfId="0" applyNumberFormat="1" applyFont="1" applyFill="1" applyBorder="1" applyAlignment="1">
      <alignment horizontal="center" vertical="center" wrapText="1"/>
    </xf>
    <xf numFmtId="179" fontId="9" fillId="6" borderId="1" xfId="0" applyNumberFormat="1" applyFont="1" applyFill="1" applyBorder="1" applyAlignment="1">
      <alignment horizontal="center" vertical="center" wrapText="1"/>
    </xf>
    <xf numFmtId="179" fontId="30" fillId="2" borderId="1" xfId="0" applyNumberFormat="1" applyFont="1" applyFill="1" applyBorder="1" applyAlignment="1">
      <alignment horizontal="center" vertical="center" wrapText="1"/>
    </xf>
    <xf numFmtId="179" fontId="40" fillId="2" borderId="1" xfId="0" applyNumberFormat="1" applyFont="1" applyFill="1" applyBorder="1" applyAlignment="1">
      <alignment horizontal="center" vertical="center" wrapText="1"/>
    </xf>
    <xf numFmtId="179" fontId="40" fillId="0" borderId="1" xfId="0" applyNumberFormat="1" applyFont="1" applyFill="1" applyBorder="1" applyAlignment="1">
      <alignment horizontal="center" vertical="center" wrapText="1"/>
    </xf>
    <xf numFmtId="179" fontId="31" fillId="7" borderId="1" xfId="0" applyNumberFormat="1" applyFont="1" applyFill="1" applyBorder="1" applyAlignment="1">
      <alignment horizontal="center" vertical="center" wrapText="1"/>
    </xf>
    <xf numFmtId="179" fontId="29" fillId="7" borderId="1" xfId="0" applyNumberFormat="1" applyFont="1" applyFill="1" applyBorder="1" applyAlignment="1">
      <alignment horizontal="center" vertical="center" wrapText="1"/>
    </xf>
    <xf numFmtId="179" fontId="35" fillId="2"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179" fontId="31" fillId="2" borderId="1" xfId="0" applyNumberFormat="1" applyFont="1" applyFill="1" applyBorder="1" applyAlignment="1">
      <alignment horizontal="center" vertical="center" wrapText="1"/>
    </xf>
    <xf numFmtId="0" fontId="30" fillId="0" borderId="1" xfId="0" applyFont="1" applyBorder="1" applyAlignment="1">
      <alignment horizontal="justify" vertical="center" wrapText="1"/>
    </xf>
    <xf numFmtId="0" fontId="41" fillId="0" borderId="1" xfId="0" applyFont="1" applyBorder="1" applyAlignment="1">
      <alignment horizontal="center" vertical="center" wrapText="1"/>
    </xf>
    <xf numFmtId="179" fontId="29" fillId="4" borderId="1" xfId="0" applyNumberFormat="1" applyFont="1" applyFill="1" applyBorder="1" applyAlignment="1">
      <alignment horizontal="center" vertical="center" wrapText="1"/>
    </xf>
    <xf numFmtId="0" fontId="44" fillId="0" borderId="1" xfId="0" applyFont="1" applyBorder="1" applyAlignment="1">
      <alignment horizontal="center" vertical="center" wrapText="1"/>
    </xf>
    <xf numFmtId="0" fontId="40" fillId="0" borderId="1" xfId="0" applyFont="1" applyFill="1" applyBorder="1" applyAlignment="1">
      <alignment horizontal="center" vertical="center" wrapText="1"/>
    </xf>
    <xf numFmtId="179" fontId="32" fillId="2" borderId="1" xfId="0" applyNumberFormat="1" applyFont="1" applyFill="1" applyBorder="1" applyAlignment="1">
      <alignment horizontal="center" vertical="center" wrapText="1"/>
    </xf>
    <xf numFmtId="179" fontId="31" fillId="0" borderId="1" xfId="0" applyNumberFormat="1" applyFont="1" applyFill="1" applyBorder="1" applyAlignment="1" applyProtection="1">
      <alignment horizontal="center" vertical="center" wrapText="1"/>
      <protection locked="0"/>
    </xf>
    <xf numFmtId="0" fontId="45"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78" fontId="41" fillId="3" borderId="1" xfId="0" applyNumberFormat="1" applyFont="1" applyFill="1" applyBorder="1" applyAlignment="1">
      <alignment horizontal="center" vertical="center" wrapText="1"/>
    </xf>
    <xf numFmtId="0" fontId="46" fillId="4" borderId="1" xfId="0" applyFont="1" applyFill="1" applyBorder="1" applyAlignment="1">
      <alignment horizontal="center" vertical="center" wrapText="1"/>
    </xf>
    <xf numFmtId="179" fontId="31" fillId="0" borderId="1" xfId="0" applyNumberFormat="1" applyFont="1" applyFill="1" applyBorder="1" applyAlignment="1" applyProtection="1">
      <alignment horizontal="center" vertical="center" wrapText="1"/>
      <protection locked="0"/>
    </xf>
    <xf numFmtId="0" fontId="30" fillId="2" borderId="1" xfId="0" applyFont="1" applyFill="1" applyBorder="1" applyAlignment="1">
      <alignment horizontal="center" vertical="center" wrapText="1"/>
    </xf>
    <xf numFmtId="179" fontId="31" fillId="2" borderId="1" xfId="0" applyNumberFormat="1" applyFont="1" applyFill="1" applyBorder="1" applyAlignment="1" applyProtection="1">
      <alignment horizontal="center" vertical="center" wrapText="1"/>
      <protection locked="0"/>
    </xf>
    <xf numFmtId="0" fontId="29" fillId="2" borderId="1" xfId="0" applyFont="1" applyFill="1" applyBorder="1" applyAlignment="1">
      <alignment horizontal="center" vertical="center" wrapText="1"/>
    </xf>
    <xf numFmtId="179" fontId="30" fillId="7" borderId="1" xfId="0" applyNumberFormat="1" applyFont="1" applyFill="1" applyBorder="1" applyAlignment="1">
      <alignment horizontal="center" vertical="center" wrapText="1"/>
    </xf>
    <xf numFmtId="179" fontId="30" fillId="0" borderId="1" xfId="168" applyNumberFormat="1" applyFont="1" applyFill="1" applyBorder="1" applyAlignment="1">
      <alignment horizontal="center" vertical="center" wrapText="1" shrinkToFit="1"/>
    </xf>
    <xf numFmtId="0" fontId="31"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179" fontId="33" fillId="2" borderId="1" xfId="168" applyNumberFormat="1" applyFont="1" applyFill="1" applyBorder="1" applyAlignment="1">
      <alignment horizontal="center" vertical="center" wrapText="1" shrinkToFit="1"/>
    </xf>
    <xf numFmtId="179" fontId="9" fillId="6" borderId="1" xfId="0" applyNumberFormat="1" applyFont="1" applyFill="1" applyBorder="1" applyAlignment="1" applyProtection="1">
      <alignment horizontal="center" vertical="center" wrapText="1"/>
      <protection locked="0"/>
    </xf>
    <xf numFmtId="179" fontId="14"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9" fontId="29" fillId="6" borderId="1" xfId="0" applyNumberFormat="1" applyFont="1" applyFill="1" applyBorder="1" applyAlignment="1">
      <alignment horizontal="center" vertical="center" wrapText="1"/>
    </xf>
    <xf numFmtId="178" fontId="9" fillId="5" borderId="1" xfId="0" applyNumberFormat="1" applyFont="1" applyFill="1" applyBorder="1" applyAlignment="1">
      <alignment horizontal="center" vertical="center" wrapText="1"/>
    </xf>
    <xf numFmtId="179" fontId="9" fillId="5"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top" wrapText="1"/>
    </xf>
    <xf numFmtId="179" fontId="9" fillId="6" borderId="1" xfId="0" applyNumberFormat="1" applyFont="1" applyFill="1" applyBorder="1" applyAlignment="1">
      <alignment horizontal="center" vertical="top" wrapText="1"/>
    </xf>
    <xf numFmtId="179" fontId="35" fillId="2" borderId="1" xfId="0" applyNumberFormat="1" applyFont="1" applyFill="1" applyBorder="1" applyAlignment="1">
      <alignment horizontal="center" vertical="center" wrapText="1"/>
    </xf>
    <xf numFmtId="179" fontId="31" fillId="0" borderId="1" xfId="0" applyNumberFormat="1" applyFont="1" applyFill="1" applyBorder="1" applyAlignment="1">
      <alignment horizontal="center" vertical="center" wrapText="1"/>
    </xf>
    <xf numFmtId="0" fontId="31" fillId="0" borderId="2" xfId="0" applyFont="1" applyBorder="1" applyAlignment="1">
      <alignment horizontal="center" vertical="center" wrapText="1"/>
    </xf>
    <xf numFmtId="0" fontId="33" fillId="0" borderId="1" xfId="0" applyFont="1" applyBorder="1" applyAlignment="1">
      <alignment horizontal="left" vertical="center" wrapText="1"/>
    </xf>
    <xf numFmtId="179" fontId="31" fillId="0" borderId="3" xfId="0"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179" fontId="32" fillId="2" borderId="3" xfId="0" applyNumberFormat="1" applyFont="1" applyFill="1" applyBorder="1" applyAlignment="1">
      <alignment horizontal="center" vertical="center" wrapText="1"/>
    </xf>
    <xf numFmtId="179" fontId="31" fillId="0" borderId="3" xfId="0" applyNumberFormat="1" applyFont="1" applyFill="1" applyBorder="1" applyAlignment="1">
      <alignment horizontal="center" vertical="center" wrapText="1"/>
    </xf>
    <xf numFmtId="179" fontId="47" fillId="7" borderId="1" xfId="0" applyNumberFormat="1" applyFont="1" applyFill="1" applyBorder="1" applyAlignment="1">
      <alignment horizontal="center" vertical="center" wrapText="1"/>
    </xf>
    <xf numFmtId="179" fontId="31" fillId="0" borderId="4" xfId="0" applyNumberFormat="1" applyFont="1" applyFill="1" applyBorder="1" applyAlignment="1">
      <alignment horizontal="center" vertical="center" wrapText="1"/>
    </xf>
    <xf numFmtId="179" fontId="32" fillId="2" borderId="4"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178" fontId="40" fillId="0" borderId="1" xfId="0" applyNumberFormat="1" applyFont="1" applyFill="1" applyBorder="1" applyAlignment="1">
      <alignment horizontal="center" vertical="center" wrapText="1"/>
    </xf>
    <xf numFmtId="179" fontId="29" fillId="3" borderId="1" xfId="0" applyNumberFormat="1" applyFont="1" applyFill="1" applyBorder="1" applyAlignment="1">
      <alignment horizontal="center" vertical="center" wrapText="1"/>
    </xf>
    <xf numFmtId="179" fontId="28" fillId="8" borderId="5" xfId="0" applyNumberFormat="1" applyFont="1" applyFill="1" applyBorder="1" applyAlignment="1">
      <alignment horizontal="center" vertical="center" wrapText="1"/>
    </xf>
    <xf numFmtId="179" fontId="28" fillId="8" borderId="6" xfId="0" applyNumberFormat="1" applyFont="1" applyFill="1" applyBorder="1" applyAlignment="1">
      <alignment horizontal="center" vertical="center" wrapText="1"/>
    </xf>
    <xf numFmtId="179" fontId="28" fillId="8" borderId="7" xfId="0" applyNumberFormat="1" applyFont="1" applyFill="1" applyBorder="1" applyAlignment="1">
      <alignment horizontal="center" vertical="center" wrapText="1"/>
    </xf>
    <xf numFmtId="179" fontId="30" fillId="4" borderId="1" xfId="0" applyNumberFormat="1" applyFont="1" applyFill="1" applyBorder="1" applyAlignment="1">
      <alignment horizontal="center" vertical="center" wrapText="1"/>
    </xf>
    <xf numFmtId="179" fontId="48" fillId="7" borderId="1" xfId="0" applyNumberFormat="1" applyFont="1" applyFill="1" applyBorder="1" applyAlignment="1">
      <alignment horizontal="center" vertical="center" wrapText="1"/>
    </xf>
    <xf numFmtId="0" fontId="30" fillId="7" borderId="1" xfId="0" applyFont="1" applyFill="1" applyBorder="1" applyAlignment="1">
      <alignment horizontal="center" vertical="center" wrapText="1"/>
    </xf>
    <xf numFmtId="179" fontId="34" fillId="4" borderId="1" xfId="0" applyNumberFormat="1" applyFont="1" applyFill="1" applyBorder="1" applyAlignment="1">
      <alignment horizontal="center" vertical="center" wrapText="1"/>
    </xf>
    <xf numFmtId="0" fontId="30" fillId="9" borderId="1" xfId="0" applyFont="1" applyFill="1" applyBorder="1" applyAlignment="1">
      <alignment horizontal="center" vertical="center" wrapText="1"/>
    </xf>
    <xf numFmtId="179" fontId="31" fillId="9" borderId="1" xfId="0" applyNumberFormat="1" applyFont="1" applyFill="1" applyBorder="1" applyAlignment="1">
      <alignment horizontal="center" vertical="center" wrapText="1"/>
    </xf>
  </cellXfs>
  <cellStyles count="189">
    <cellStyle name="常规" xfId="0" builtinId="0"/>
    <cellStyle name="货币[0]" xfId="1" builtinId="7"/>
    <cellStyle name="20% - 强调文字颜色 1 2"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计算 2" xfId="10"/>
    <cellStyle name="千位分隔" xfId="11" builtinId="3"/>
    <cellStyle name="常规 7 3" xfId="12"/>
    <cellStyle name="差" xfId="13" builtinId="27"/>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_ET_STYLE_NoName_00_" xfId="23"/>
    <cellStyle name="标题" xfId="24" builtinId="15"/>
    <cellStyle name="常规 5 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检查单元格" xfId="34" builtinId="23"/>
    <cellStyle name="40% - 强调文字颜色 4 2" xfId="35"/>
    <cellStyle name="20% - 强调文字颜色 6" xfId="36" builtinId="50"/>
    <cellStyle name="常规 8 3" xfId="37"/>
    <cellStyle name="强调文字颜色 2" xfId="38" builtinId="33"/>
    <cellStyle name="链接单元格" xfId="39" builtinId="24"/>
    <cellStyle name="40% - 强调文字颜色 1 2" xfId="40"/>
    <cellStyle name="汇总" xfId="41" builtinId="25"/>
    <cellStyle name="好" xfId="42" builtinId="26"/>
    <cellStyle name="40% - 强调文字颜色 2 2" xfId="43"/>
    <cellStyle name="适中" xfId="44" builtinId="28"/>
    <cellStyle name="20% - 强调文字颜色 5" xfId="45" builtinId="46"/>
    <cellStyle name="常规 8 2" xfId="46"/>
    <cellStyle name="强调文字颜色 1" xfId="47" builtinId="29"/>
    <cellStyle name="40% - 强调文字颜色 5 2" xfId="48"/>
    <cellStyle name="20% - 强调文字颜色 1" xfId="49" builtinId="30"/>
    <cellStyle name="40% - 强调文字颜色 1" xfId="50" builtinId="31"/>
    <cellStyle name="常规 6_城建方案附表（1.5改）公用、垃圾处理、危房改造、代建" xfId="51"/>
    <cellStyle name="20% - 强调文字颜色 2" xfId="52" builtinId="34"/>
    <cellStyle name="输出 2" xfId="53"/>
    <cellStyle name="40% - 强调文字颜色 2" xfId="54" builtinId="35"/>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适中 2" xfId="63"/>
    <cellStyle name="40% - 强调文字颜色 6" xfId="64" builtinId="51"/>
    <cellStyle name="60% - 强调文字颜色 6" xfId="65" builtinId="52"/>
    <cellStyle name="40% - 强调文字颜色 6 2" xfId="66"/>
    <cellStyle name="20% - 强调文字颜色 2 2" xfId="67"/>
    <cellStyle name="20% - 强调文字颜色 3 2" xfId="68"/>
    <cellStyle name="常规 3" xfId="69"/>
    <cellStyle name="20% - 强调文字颜色 4 2" xfId="70"/>
    <cellStyle name="20% - 强调文字颜色 5 2" xfId="71"/>
    <cellStyle name="20% - 强调文字颜色 6 2" xfId="72"/>
    <cellStyle name="40% - 强调文字颜色 3 2" xfId="73"/>
    <cellStyle name="60% - 强调文字颜色 1 2" xfId="74"/>
    <cellStyle name="常规 5" xfId="75"/>
    <cellStyle name="60% - 强调文字颜色 2 2" xfId="76"/>
    <cellStyle name="60% - 强调文字颜色 3 2" xfId="77"/>
    <cellStyle name="60% - 强调文字颜色 4 2" xfId="78"/>
    <cellStyle name="60% - 强调文字颜色 5 2" xfId="79"/>
    <cellStyle name="60% - 强调文字颜色 6 2" xfId="80"/>
    <cellStyle name="常规 46" xfId="81"/>
    <cellStyle name="标题 1 2" xfId="82"/>
    <cellStyle name="标题 2 2" xfId="83"/>
    <cellStyle name="常规_城市规划  3" xfId="84"/>
    <cellStyle name="标题 3 2" xfId="85"/>
    <cellStyle name="标题 4 2" xfId="86"/>
    <cellStyle name="标题 5" xfId="87"/>
    <cellStyle name="差 2" xfId="88"/>
    <cellStyle name="常规 10" xfId="89"/>
    <cellStyle name="常规 10 2" xfId="90"/>
    <cellStyle name="常规 10 3" xfId="91"/>
    <cellStyle name="常规 10_城建方案附表（1.5改）公用、垃圾处理、危房改造、代建" xfId="92"/>
    <cellStyle name="常规 11" xfId="93"/>
    <cellStyle name="常规 11 2" xfId="94"/>
    <cellStyle name="常规 11 3" xfId="95"/>
    <cellStyle name="常规 11_城建方案附表（1.5改）公用、垃圾处理、危房改造、代建" xfId="96"/>
    <cellStyle name="常规 12" xfId="97"/>
    <cellStyle name="常规 12 2" xfId="98"/>
    <cellStyle name="常规 12_城建方案附表（1.5改）公用、垃圾处理、危房改造、代建" xfId="99"/>
    <cellStyle name="常规 13" xfId="100"/>
    <cellStyle name="常规 14" xfId="101"/>
    <cellStyle name="常规 20" xfId="102"/>
    <cellStyle name="常规 15" xfId="103"/>
    <cellStyle name="常规 20 2" xfId="104"/>
    <cellStyle name="常规 15 2" xfId="105"/>
    <cellStyle name="常规 20 3" xfId="106"/>
    <cellStyle name="常规 15 3" xfId="107"/>
    <cellStyle name="常规 15_城建方案附表（1.5改）公用、垃圾处理、危房改造、代建" xfId="108"/>
    <cellStyle name="常规 21" xfId="109"/>
    <cellStyle name="常规 16" xfId="110"/>
    <cellStyle name="常规 6 4 2" xfId="111"/>
    <cellStyle name="常规 22" xfId="112"/>
    <cellStyle name="常规 17" xfId="113"/>
    <cellStyle name="常规 6 4 3" xfId="114"/>
    <cellStyle name="常规 18" xfId="115"/>
    <cellStyle name="常规 24" xfId="116"/>
    <cellStyle name="常规 19" xfId="117"/>
    <cellStyle name="常规 19 2" xfId="118"/>
    <cellStyle name="常规 19 3" xfId="119"/>
    <cellStyle name="常规 8_城建方案附表（1.5改）公用、垃圾处理、危房改造、代建" xfId="120"/>
    <cellStyle name="常规 2" xfId="121"/>
    <cellStyle name="常规 2 11" xfId="122"/>
    <cellStyle name="常规 2 13" xfId="123"/>
    <cellStyle name="常规 2 15" xfId="124"/>
    <cellStyle name="常规 2 2" xfId="125"/>
    <cellStyle name="常规 42" xfId="126"/>
    <cellStyle name="常规 37" xfId="127"/>
    <cellStyle name="常规 2 2 2" xfId="128"/>
    <cellStyle name="常规 2 3" xfId="129"/>
    <cellStyle name="常规 2 4" xfId="130"/>
    <cellStyle name="强调文字颜色 4 2" xfId="131"/>
    <cellStyle name="常规 2 5" xfId="132"/>
    <cellStyle name="常规 2 6" xfId="133"/>
    <cellStyle name="常规 2 7" xfId="134"/>
    <cellStyle name="常规 2 7 2" xfId="135"/>
    <cellStyle name="常规 2_Sheet1" xfId="136"/>
    <cellStyle name="常规 25 3" xfId="137"/>
    <cellStyle name="常规 3 11" xfId="138"/>
    <cellStyle name="常规 3 2" xfId="139"/>
    <cellStyle name="常规 3 3" xfId="140"/>
    <cellStyle name="常规 3 3 2" xfId="141"/>
    <cellStyle name="常规 3 3 3" xfId="142"/>
    <cellStyle name="常规 3_城建方案附表（1.5改）公用、垃圾处理、危房改造、代建" xfId="143"/>
    <cellStyle name="常规 40" xfId="144"/>
    <cellStyle name="常规 35" xfId="145"/>
    <cellStyle name="常规 41" xfId="146"/>
    <cellStyle name="常规 36" xfId="147"/>
    <cellStyle name="常规 43" xfId="148"/>
    <cellStyle name="常规 38" xfId="149"/>
    <cellStyle name="常规 4" xfId="150"/>
    <cellStyle name="常规 4 2" xfId="151"/>
    <cellStyle name="常规 50" xfId="152"/>
    <cellStyle name="常规 45" xfId="153"/>
    <cellStyle name="常规 52" xfId="154"/>
    <cellStyle name="常规 47" xfId="155"/>
    <cellStyle name="常规 48" xfId="156"/>
    <cellStyle name="常规 5 3" xfId="157"/>
    <cellStyle name="常规 5 3 2" xfId="158"/>
    <cellStyle name="常规 5 3 3" xfId="159"/>
    <cellStyle name="常规 5_城建方案附表（1.5改）公用、垃圾处理、危房改造、代建" xfId="160"/>
    <cellStyle name="注释 2" xfId="161"/>
    <cellStyle name="常规 6 2" xfId="162"/>
    <cellStyle name="常规 6 3" xfId="163"/>
    <cellStyle name="常规 6 4" xfId="164"/>
    <cellStyle name="常规 7" xfId="165"/>
    <cellStyle name="常规 7 2" xfId="166"/>
    <cellStyle name="常规 7 4" xfId="167"/>
    <cellStyle name="常规_城市规划" xfId="168"/>
    <cellStyle name="常规 7 4 2" xfId="169"/>
    <cellStyle name="常规 7 4 3" xfId="170"/>
    <cellStyle name="常规 8" xfId="171"/>
    <cellStyle name="常规 9" xfId="172"/>
    <cellStyle name="常规 9 2" xfId="173"/>
    <cellStyle name="常规 9_城建方案附表（1.5改）公用、垃圾处理、危房改造、代建" xfId="174"/>
    <cellStyle name="常规_Sheet1 2" xfId="175"/>
    <cellStyle name="好 2" xfId="176"/>
    <cellStyle name="汇总 2" xfId="177"/>
    <cellStyle name="检查单元格 2" xfId="178"/>
    <cellStyle name="解释性文本 2" xfId="179"/>
    <cellStyle name="警告文本 2" xfId="180"/>
    <cellStyle name="链接单元格 2" xfId="181"/>
    <cellStyle name="强调文字颜色 1 2" xfId="182"/>
    <cellStyle name="强调文字颜色 2 2" xfId="183"/>
    <cellStyle name="强调文字颜色 3 2" xfId="184"/>
    <cellStyle name="强调文字颜色 5 2" xfId="185"/>
    <cellStyle name="强调文字颜色 6 2" xfId="186"/>
    <cellStyle name="输入 2" xfId="187"/>
    <cellStyle name="样式 1" xfId="188"/>
  </cellStyles>
  <dxfs count="1">
    <dxf>
      <fill>
        <patternFill patternType="solid">
          <bgColor rgb="FFFF9900"/>
        </patternFill>
      </fill>
    </dxf>
  </dxfs>
  <tableStyles count="0" defaultTableStyle="TableStyleMedium9"/>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X107"/>
  <sheetViews>
    <sheetView showZeros="0" tabSelected="1" view="pageBreakPreview" zoomScale="85" zoomScaleNormal="85" zoomScaleSheetLayoutView="85" workbookViewId="0">
      <pane ySplit="4" topLeftCell="A98" activePane="bottomLeft" state="frozen"/>
      <selection/>
      <selection pane="bottomLeft" activeCell="A81" sqref="A81:B92"/>
    </sheetView>
  </sheetViews>
  <sheetFormatPr defaultColWidth="9" defaultRowHeight="13.5"/>
  <cols>
    <col min="1" max="1" width="9.375" style="139" customWidth="1"/>
    <col min="2" max="2" width="9.375" style="285" customWidth="1"/>
    <col min="3" max="3" width="4.5" style="139" customWidth="1"/>
    <col min="4" max="4" width="17.375" style="285" customWidth="1"/>
    <col min="5" max="5" width="32.625" style="139" customWidth="1"/>
    <col min="6" max="6" width="10.375" style="139" customWidth="1"/>
    <col min="7" max="7" width="5.75" style="139" customWidth="1"/>
    <col min="8" max="8" width="10.375" style="139" customWidth="1"/>
    <col min="9" max="9" width="9.5" style="139" customWidth="1"/>
    <col min="10" max="11" width="8.75" style="139" customWidth="1"/>
    <col min="12" max="12" width="11.375" style="139" customWidth="1"/>
    <col min="13" max="13" width="8.625" style="139" customWidth="1"/>
    <col min="14" max="14" width="9.75" style="139" customWidth="1"/>
    <col min="15" max="15" width="12.375" style="139" customWidth="1"/>
    <col min="16" max="16" width="8.25" style="139" customWidth="1"/>
    <col min="17" max="17" width="11.125" style="139" customWidth="1"/>
    <col min="18" max="18" width="9" style="139"/>
    <col min="19" max="19" width="9" style="136"/>
    <col min="20" max="20" width="9" style="139"/>
    <col min="21" max="22" width="9" style="286"/>
    <col min="23" max="23" width="10.125" style="139"/>
    <col min="24" max="16384" width="9" style="139"/>
  </cols>
  <sheetData>
    <row r="1" s="91" customFormat="1" ht="36" customHeight="1" spans="1:22">
      <c r="A1" s="215" t="s">
        <v>0</v>
      </c>
      <c r="B1" s="216"/>
      <c r="C1" s="216"/>
      <c r="D1" s="216"/>
      <c r="E1" s="216"/>
      <c r="F1" s="216"/>
      <c r="G1" s="216"/>
      <c r="H1" s="216"/>
      <c r="I1" s="216"/>
      <c r="J1" s="216"/>
      <c r="K1" s="216"/>
      <c r="L1" s="216"/>
      <c r="M1" s="216"/>
      <c r="N1" s="216"/>
      <c r="O1" s="216"/>
      <c r="P1" s="216"/>
      <c r="Q1" s="250"/>
      <c r="S1" s="105"/>
      <c r="U1" s="317"/>
      <c r="V1" s="317"/>
    </row>
    <row r="2" s="91" customFormat="1" ht="21.95" customHeight="1" spans="1:22">
      <c r="A2" s="200" t="s">
        <v>1</v>
      </c>
      <c r="B2" s="201"/>
      <c r="C2" s="200" t="s">
        <v>2</v>
      </c>
      <c r="D2" s="201"/>
      <c r="E2" s="203" t="s">
        <v>3</v>
      </c>
      <c r="F2" s="203" t="s">
        <v>4</v>
      </c>
      <c r="G2" s="203" t="s">
        <v>5</v>
      </c>
      <c r="H2" s="203" t="s">
        <v>6</v>
      </c>
      <c r="I2" s="203"/>
      <c r="J2" s="203"/>
      <c r="K2" s="203"/>
      <c r="L2" s="203"/>
      <c r="M2" s="203"/>
      <c r="N2" s="203"/>
      <c r="O2" s="203"/>
      <c r="P2" s="203" t="s">
        <v>7</v>
      </c>
      <c r="Q2" s="203" t="s">
        <v>8</v>
      </c>
      <c r="S2" s="105"/>
      <c r="U2" s="317"/>
      <c r="V2" s="317"/>
    </row>
    <row r="3" s="91" customFormat="1" ht="21.95" customHeight="1" spans="1:22">
      <c r="A3" s="204"/>
      <c r="B3" s="205"/>
      <c r="C3" s="204"/>
      <c r="D3" s="205"/>
      <c r="E3" s="203"/>
      <c r="F3" s="203"/>
      <c r="G3" s="203"/>
      <c r="H3" s="203" t="s">
        <v>9</v>
      </c>
      <c r="I3" s="203" t="s">
        <v>10</v>
      </c>
      <c r="J3" s="203"/>
      <c r="K3" s="203"/>
      <c r="L3" s="203"/>
      <c r="M3" s="203"/>
      <c r="N3" s="203"/>
      <c r="O3" s="203"/>
      <c r="P3" s="203"/>
      <c r="Q3" s="203"/>
      <c r="S3" s="105"/>
      <c r="U3" s="317"/>
      <c r="V3" s="317"/>
    </row>
    <row r="4" s="91" customFormat="1" ht="51" customHeight="1" spans="1:22">
      <c r="A4" s="206"/>
      <c r="B4" s="207"/>
      <c r="C4" s="206"/>
      <c r="D4" s="207"/>
      <c r="E4" s="203"/>
      <c r="F4" s="203"/>
      <c r="G4" s="203"/>
      <c r="H4" s="203"/>
      <c r="I4" s="203" t="s">
        <v>11</v>
      </c>
      <c r="J4" s="203" t="s">
        <v>12</v>
      </c>
      <c r="K4" s="203" t="s">
        <v>13</v>
      </c>
      <c r="L4" s="203" t="s">
        <v>14</v>
      </c>
      <c r="M4" s="203" t="s">
        <v>15</v>
      </c>
      <c r="N4" s="203" t="s">
        <v>16</v>
      </c>
      <c r="O4" s="203" t="s">
        <v>17</v>
      </c>
      <c r="P4" s="203"/>
      <c r="Q4" s="203"/>
      <c r="S4" s="105"/>
      <c r="U4" s="317"/>
      <c r="V4" s="317"/>
    </row>
    <row r="5" ht="90" customHeight="1" spans="1:22">
      <c r="A5" s="217" t="s">
        <v>18</v>
      </c>
      <c r="B5" s="218" t="s">
        <v>19</v>
      </c>
      <c r="C5" s="251">
        <v>1</v>
      </c>
      <c r="D5" s="214" t="s">
        <v>20</v>
      </c>
      <c r="E5" s="221" t="s">
        <v>21</v>
      </c>
      <c r="F5" s="251" t="s">
        <v>22</v>
      </c>
      <c r="G5" s="251" t="s">
        <v>23</v>
      </c>
      <c r="H5" s="287">
        <v>52798</v>
      </c>
      <c r="I5" s="287"/>
      <c r="J5" s="287"/>
      <c r="K5" s="287">
        <v>6400</v>
      </c>
      <c r="L5" s="287"/>
      <c r="M5" s="287"/>
      <c r="N5" s="287">
        <v>33600</v>
      </c>
      <c r="O5" s="287">
        <v>40000</v>
      </c>
      <c r="P5" s="244" t="s">
        <v>24</v>
      </c>
      <c r="Q5" s="219" t="s">
        <v>25</v>
      </c>
      <c r="R5" s="318"/>
      <c r="S5" s="319"/>
      <c r="V5" s="251">
        <v>29228</v>
      </c>
    </row>
    <row r="6" ht="42" customHeight="1" spans="1:22">
      <c r="A6" s="217"/>
      <c r="B6" s="218"/>
      <c r="C6" s="251">
        <v>2</v>
      </c>
      <c r="D6" s="214" t="s">
        <v>26</v>
      </c>
      <c r="E6" s="221" t="s">
        <v>27</v>
      </c>
      <c r="F6" s="251" t="s">
        <v>28</v>
      </c>
      <c r="G6" s="251" t="s">
        <v>29</v>
      </c>
      <c r="H6" s="251">
        <v>300</v>
      </c>
      <c r="I6" s="251"/>
      <c r="J6" s="251"/>
      <c r="K6" s="251"/>
      <c r="L6" s="251"/>
      <c r="M6" s="251"/>
      <c r="N6" s="251">
        <v>300</v>
      </c>
      <c r="O6" s="251">
        <v>300</v>
      </c>
      <c r="P6" s="244" t="s">
        <v>16</v>
      </c>
      <c r="Q6" s="219" t="s">
        <v>25</v>
      </c>
      <c r="R6" s="318"/>
      <c r="S6" s="319"/>
      <c r="V6" s="251"/>
    </row>
    <row r="7" ht="42" customHeight="1" spans="1:22">
      <c r="A7" s="217"/>
      <c r="B7" s="218"/>
      <c r="C7" s="251">
        <v>3</v>
      </c>
      <c r="D7" s="214" t="s">
        <v>30</v>
      </c>
      <c r="E7" s="221" t="s">
        <v>31</v>
      </c>
      <c r="F7" s="251" t="s">
        <v>28</v>
      </c>
      <c r="G7" s="251" t="s">
        <v>29</v>
      </c>
      <c r="H7" s="251">
        <v>150</v>
      </c>
      <c r="I7" s="251"/>
      <c r="J7" s="251"/>
      <c r="K7" s="251"/>
      <c r="L7" s="251"/>
      <c r="M7" s="251"/>
      <c r="N7" s="251">
        <v>150</v>
      </c>
      <c r="O7" s="251">
        <v>150</v>
      </c>
      <c r="P7" s="244" t="s">
        <v>16</v>
      </c>
      <c r="Q7" s="219" t="s">
        <v>25</v>
      </c>
      <c r="R7" s="318"/>
      <c r="S7" s="319"/>
      <c r="V7" s="251"/>
    </row>
    <row r="8" ht="47.1" customHeight="1" spans="1:22">
      <c r="A8" s="217"/>
      <c r="B8" s="218"/>
      <c r="C8" s="251">
        <v>4</v>
      </c>
      <c r="D8" s="214" t="s">
        <v>32</v>
      </c>
      <c r="E8" s="221" t="s">
        <v>33</v>
      </c>
      <c r="F8" s="251" t="s">
        <v>28</v>
      </c>
      <c r="G8" s="251" t="s">
        <v>29</v>
      </c>
      <c r="H8" s="288">
        <v>75</v>
      </c>
      <c r="I8" s="251"/>
      <c r="J8" s="251"/>
      <c r="K8" s="251"/>
      <c r="L8" s="251"/>
      <c r="M8" s="251"/>
      <c r="N8" s="251">
        <v>75</v>
      </c>
      <c r="O8" s="251">
        <v>75</v>
      </c>
      <c r="P8" s="244" t="s">
        <v>16</v>
      </c>
      <c r="Q8" s="219" t="s">
        <v>25</v>
      </c>
      <c r="R8" s="318"/>
      <c r="S8" s="319"/>
      <c r="V8" s="251"/>
    </row>
    <row r="9" ht="44.1" customHeight="1" spans="1:22">
      <c r="A9" s="217"/>
      <c r="B9" s="218"/>
      <c r="C9" s="251">
        <v>5</v>
      </c>
      <c r="D9" s="214" t="s">
        <v>34</v>
      </c>
      <c r="E9" s="221" t="s">
        <v>35</v>
      </c>
      <c r="F9" s="251" t="s">
        <v>28</v>
      </c>
      <c r="G9" s="251" t="s">
        <v>29</v>
      </c>
      <c r="H9" s="251">
        <v>200</v>
      </c>
      <c r="I9" s="251"/>
      <c r="J9" s="251"/>
      <c r="K9" s="251"/>
      <c r="L9" s="251"/>
      <c r="M9" s="251"/>
      <c r="N9" s="251">
        <v>200</v>
      </c>
      <c r="O9" s="251">
        <v>200</v>
      </c>
      <c r="P9" s="244" t="s">
        <v>16</v>
      </c>
      <c r="Q9" s="219" t="s">
        <v>25</v>
      </c>
      <c r="R9" s="318"/>
      <c r="S9" s="319"/>
      <c r="V9" s="251"/>
    </row>
    <row r="10" ht="48" customHeight="1" spans="1:22">
      <c r="A10" s="217"/>
      <c r="B10" s="218"/>
      <c r="C10" s="251">
        <v>6</v>
      </c>
      <c r="D10" s="214" t="s">
        <v>36</v>
      </c>
      <c r="E10" s="221" t="s">
        <v>37</v>
      </c>
      <c r="F10" s="251" t="s">
        <v>28</v>
      </c>
      <c r="G10" s="251" t="s">
        <v>23</v>
      </c>
      <c r="H10" s="289">
        <v>200</v>
      </c>
      <c r="I10" s="251"/>
      <c r="J10" s="251"/>
      <c r="K10" s="251"/>
      <c r="L10" s="251"/>
      <c r="M10" s="251">
        <v>200</v>
      </c>
      <c r="N10" s="251"/>
      <c r="O10" s="251">
        <v>200</v>
      </c>
      <c r="P10" s="244" t="s">
        <v>38</v>
      </c>
      <c r="Q10" s="219" t="s">
        <v>39</v>
      </c>
      <c r="R10" s="318"/>
      <c r="S10" s="319"/>
      <c r="V10" s="251"/>
    </row>
    <row r="11" ht="48" customHeight="1" spans="1:22">
      <c r="A11" s="217"/>
      <c r="B11" s="218"/>
      <c r="C11" s="251">
        <v>7</v>
      </c>
      <c r="D11" s="214" t="s">
        <v>40</v>
      </c>
      <c r="E11" s="221" t="s">
        <v>41</v>
      </c>
      <c r="F11" s="251" t="s">
        <v>28</v>
      </c>
      <c r="G11" s="251" t="s">
        <v>29</v>
      </c>
      <c r="H11" s="287">
        <v>800</v>
      </c>
      <c r="I11" s="287"/>
      <c r="J11" s="287"/>
      <c r="K11" s="287"/>
      <c r="L11" s="287"/>
      <c r="M11" s="287">
        <v>800</v>
      </c>
      <c r="N11" s="287"/>
      <c r="O11" s="287">
        <v>800</v>
      </c>
      <c r="P11" s="244" t="s">
        <v>38</v>
      </c>
      <c r="Q11" s="219" t="s">
        <v>25</v>
      </c>
      <c r="R11" s="318"/>
      <c r="S11" s="319"/>
      <c r="V11" s="251"/>
    </row>
    <row r="12" ht="51.95" customHeight="1" spans="1:22">
      <c r="A12" s="217"/>
      <c r="B12" s="218"/>
      <c r="C12" s="251">
        <v>8</v>
      </c>
      <c r="D12" s="214" t="s">
        <v>42</v>
      </c>
      <c r="E12" s="221" t="s">
        <v>43</v>
      </c>
      <c r="F12" s="251" t="s">
        <v>28</v>
      </c>
      <c r="G12" s="251" t="s">
        <v>29</v>
      </c>
      <c r="H12" s="251">
        <v>1100</v>
      </c>
      <c r="I12" s="251"/>
      <c r="J12" s="251"/>
      <c r="K12" s="251"/>
      <c r="L12" s="251"/>
      <c r="M12" s="251">
        <v>1100</v>
      </c>
      <c r="N12" s="251"/>
      <c r="O12" s="251">
        <v>1100</v>
      </c>
      <c r="P12" s="244" t="s">
        <v>38</v>
      </c>
      <c r="Q12" s="219" t="s">
        <v>25</v>
      </c>
      <c r="R12" s="318"/>
      <c r="S12" s="319"/>
      <c r="V12" s="251"/>
    </row>
    <row r="13" ht="54" customHeight="1" spans="1:22">
      <c r="A13" s="217"/>
      <c r="B13" s="218"/>
      <c r="C13" s="251">
        <v>9</v>
      </c>
      <c r="D13" s="214" t="s">
        <v>44</v>
      </c>
      <c r="E13" s="221" t="s">
        <v>45</v>
      </c>
      <c r="F13" s="251" t="s">
        <v>28</v>
      </c>
      <c r="G13" s="251" t="s">
        <v>29</v>
      </c>
      <c r="H13" s="251">
        <v>500</v>
      </c>
      <c r="I13" s="251"/>
      <c r="J13" s="251"/>
      <c r="K13" s="251"/>
      <c r="L13" s="251"/>
      <c r="M13" s="251">
        <v>500</v>
      </c>
      <c r="N13" s="251"/>
      <c r="O13" s="251">
        <v>500</v>
      </c>
      <c r="P13" s="244" t="s">
        <v>38</v>
      </c>
      <c r="Q13" s="219" t="s">
        <v>25</v>
      </c>
      <c r="R13" s="318"/>
      <c r="S13" s="319"/>
      <c r="V13" s="251"/>
    </row>
    <row r="14" ht="51" customHeight="1" spans="1:22">
      <c r="A14" s="217"/>
      <c r="B14" s="218"/>
      <c r="C14" s="251">
        <v>10</v>
      </c>
      <c r="D14" s="214" t="s">
        <v>46</v>
      </c>
      <c r="E14" s="221" t="s">
        <v>47</v>
      </c>
      <c r="F14" s="251" t="s">
        <v>28</v>
      </c>
      <c r="G14" s="251" t="s">
        <v>29</v>
      </c>
      <c r="H14" s="251">
        <v>923</v>
      </c>
      <c r="I14" s="251"/>
      <c r="J14" s="251"/>
      <c r="K14" s="251"/>
      <c r="L14" s="251"/>
      <c r="M14" s="251">
        <v>923</v>
      </c>
      <c r="N14" s="251"/>
      <c r="O14" s="251">
        <v>923</v>
      </c>
      <c r="P14" s="244" t="s">
        <v>38</v>
      </c>
      <c r="Q14" s="219" t="s">
        <v>25</v>
      </c>
      <c r="R14" s="318"/>
      <c r="S14" s="319"/>
      <c r="V14" s="251"/>
    </row>
    <row r="15" ht="53.1" customHeight="1" spans="1:22">
      <c r="A15" s="217" t="s">
        <v>18</v>
      </c>
      <c r="B15" s="223" t="s">
        <v>19</v>
      </c>
      <c r="C15" s="251">
        <v>11</v>
      </c>
      <c r="D15" s="214" t="s">
        <v>48</v>
      </c>
      <c r="E15" s="221" t="s">
        <v>49</v>
      </c>
      <c r="F15" s="251" t="s">
        <v>28</v>
      </c>
      <c r="G15" s="251" t="s">
        <v>29</v>
      </c>
      <c r="H15" s="251">
        <v>504</v>
      </c>
      <c r="I15" s="251"/>
      <c r="J15" s="251"/>
      <c r="K15" s="251"/>
      <c r="L15" s="251"/>
      <c r="M15" s="251">
        <v>504</v>
      </c>
      <c r="N15" s="251"/>
      <c r="O15" s="251">
        <v>504</v>
      </c>
      <c r="P15" s="244" t="s">
        <v>38</v>
      </c>
      <c r="Q15" s="219" t="s">
        <v>25</v>
      </c>
      <c r="R15" s="318"/>
      <c r="S15" s="319"/>
      <c r="V15" s="251"/>
    </row>
    <row r="16" ht="51.95" customHeight="1" spans="1:22">
      <c r="A16" s="217"/>
      <c r="B16" s="223"/>
      <c r="C16" s="251">
        <v>12</v>
      </c>
      <c r="D16" s="214" t="s">
        <v>50</v>
      </c>
      <c r="E16" s="221" t="s">
        <v>51</v>
      </c>
      <c r="F16" s="251" t="s">
        <v>28</v>
      </c>
      <c r="G16" s="251" t="s">
        <v>29</v>
      </c>
      <c r="H16" s="251">
        <v>500</v>
      </c>
      <c r="I16" s="251"/>
      <c r="J16" s="251"/>
      <c r="K16" s="251"/>
      <c r="L16" s="251"/>
      <c r="M16" s="251">
        <v>500</v>
      </c>
      <c r="N16" s="251"/>
      <c r="O16" s="251">
        <v>500</v>
      </c>
      <c r="P16" s="244" t="s">
        <v>52</v>
      </c>
      <c r="Q16" s="219" t="s">
        <v>25</v>
      </c>
      <c r="R16" s="318"/>
      <c r="S16" s="319"/>
      <c r="V16" s="251"/>
    </row>
    <row r="17" ht="63" customHeight="1" spans="1:22">
      <c r="A17" s="217"/>
      <c r="B17" s="223"/>
      <c r="C17" s="251">
        <v>13</v>
      </c>
      <c r="D17" s="214" t="s">
        <v>53</v>
      </c>
      <c r="E17" s="221" t="s">
        <v>54</v>
      </c>
      <c r="F17" s="251" t="s">
        <v>55</v>
      </c>
      <c r="G17" s="251" t="s">
        <v>29</v>
      </c>
      <c r="H17" s="287">
        <v>1400</v>
      </c>
      <c r="I17" s="287"/>
      <c r="J17" s="287"/>
      <c r="K17" s="287"/>
      <c r="L17" s="287"/>
      <c r="M17" s="287">
        <v>1400</v>
      </c>
      <c r="N17" s="287"/>
      <c r="O17" s="287">
        <v>1400</v>
      </c>
      <c r="P17" s="244" t="s">
        <v>52</v>
      </c>
      <c r="Q17" s="219" t="s">
        <v>25</v>
      </c>
      <c r="R17" s="318"/>
      <c r="S17" s="319"/>
      <c r="V17" s="251"/>
    </row>
    <row r="18" ht="42.95" customHeight="1" spans="1:22">
      <c r="A18" s="217"/>
      <c r="B18" s="223"/>
      <c r="C18" s="251">
        <v>14</v>
      </c>
      <c r="D18" s="214" t="s">
        <v>56</v>
      </c>
      <c r="E18" s="221" t="s">
        <v>57</v>
      </c>
      <c r="F18" s="251" t="s">
        <v>28</v>
      </c>
      <c r="G18" s="251" t="s">
        <v>29</v>
      </c>
      <c r="H18" s="251">
        <v>62</v>
      </c>
      <c r="I18" s="251"/>
      <c r="J18" s="251"/>
      <c r="K18" s="251"/>
      <c r="L18" s="251"/>
      <c r="M18" s="251">
        <v>62</v>
      </c>
      <c r="N18" s="251"/>
      <c r="O18" s="251">
        <v>62</v>
      </c>
      <c r="P18" s="244" t="s">
        <v>52</v>
      </c>
      <c r="Q18" s="219" t="s">
        <v>25</v>
      </c>
      <c r="R18" s="318"/>
      <c r="S18" s="319"/>
      <c r="V18" s="251"/>
    </row>
    <row r="19" ht="49" customHeight="1" spans="1:22">
      <c r="A19" s="217"/>
      <c r="B19" s="223"/>
      <c r="C19" s="251">
        <v>15</v>
      </c>
      <c r="D19" s="214" t="s">
        <v>58</v>
      </c>
      <c r="E19" s="221" t="s">
        <v>59</v>
      </c>
      <c r="F19" s="251" t="s">
        <v>28</v>
      </c>
      <c r="G19" s="251" t="s">
        <v>29</v>
      </c>
      <c r="H19" s="251">
        <v>958</v>
      </c>
      <c r="I19" s="251"/>
      <c r="J19" s="251"/>
      <c r="K19" s="251"/>
      <c r="L19" s="251"/>
      <c r="M19" s="251">
        <v>958</v>
      </c>
      <c r="N19" s="251"/>
      <c r="O19" s="251">
        <v>958</v>
      </c>
      <c r="P19" s="244" t="s">
        <v>52</v>
      </c>
      <c r="Q19" s="219" t="s">
        <v>25</v>
      </c>
      <c r="R19" s="318"/>
      <c r="S19" s="319"/>
      <c r="V19" s="251"/>
    </row>
    <row r="20" ht="57" customHeight="1" spans="1:22">
      <c r="A20" s="217"/>
      <c r="B20" s="223"/>
      <c r="C20" s="251">
        <v>16</v>
      </c>
      <c r="D20" s="214" t="s">
        <v>60</v>
      </c>
      <c r="E20" s="221" t="s">
        <v>61</v>
      </c>
      <c r="F20" s="251" t="s">
        <v>28</v>
      </c>
      <c r="G20" s="251" t="s">
        <v>29</v>
      </c>
      <c r="H20" s="251">
        <v>113</v>
      </c>
      <c r="I20" s="251"/>
      <c r="J20" s="251"/>
      <c r="K20" s="251"/>
      <c r="L20" s="251"/>
      <c r="M20" s="251">
        <v>113</v>
      </c>
      <c r="N20" s="251"/>
      <c r="O20" s="251">
        <v>113</v>
      </c>
      <c r="P20" s="244" t="s">
        <v>52</v>
      </c>
      <c r="Q20" s="219" t="s">
        <v>25</v>
      </c>
      <c r="R20" s="318"/>
      <c r="S20" s="319"/>
      <c r="V20" s="251"/>
    </row>
    <row r="21" ht="50.1" customHeight="1" spans="1:22">
      <c r="A21" s="217"/>
      <c r="B21" s="223"/>
      <c r="C21" s="251">
        <v>17</v>
      </c>
      <c r="D21" s="214" t="s">
        <v>62</v>
      </c>
      <c r="E21" s="221" t="s">
        <v>63</v>
      </c>
      <c r="F21" s="251" t="s">
        <v>28</v>
      </c>
      <c r="G21" s="251" t="s">
        <v>29</v>
      </c>
      <c r="H21" s="251">
        <v>310</v>
      </c>
      <c r="I21" s="251"/>
      <c r="J21" s="251"/>
      <c r="K21" s="251"/>
      <c r="L21" s="251"/>
      <c r="M21" s="251">
        <v>310</v>
      </c>
      <c r="N21" s="251"/>
      <c r="O21" s="251">
        <v>310</v>
      </c>
      <c r="P21" s="244" t="s">
        <v>52</v>
      </c>
      <c r="Q21" s="219" t="s">
        <v>25</v>
      </c>
      <c r="R21" s="318"/>
      <c r="S21" s="319"/>
      <c r="V21" s="251"/>
    </row>
    <row r="22" ht="28" customHeight="1" spans="1:24">
      <c r="A22" s="217"/>
      <c r="B22" s="224"/>
      <c r="C22" s="290" t="s">
        <v>64</v>
      </c>
      <c r="D22" s="290"/>
      <c r="E22" s="290"/>
      <c r="F22" s="290"/>
      <c r="G22" s="290"/>
      <c r="H22" s="291">
        <f>SUM(H5:H21)</f>
        <v>60893</v>
      </c>
      <c r="I22" s="291">
        <f t="shared" ref="I22:L22" si="0">I5</f>
        <v>0</v>
      </c>
      <c r="J22" s="291">
        <f t="shared" si="0"/>
        <v>0</v>
      </c>
      <c r="K22" s="311">
        <v>6400</v>
      </c>
      <c r="L22" s="291">
        <f t="shared" si="0"/>
        <v>0</v>
      </c>
      <c r="M22" s="291">
        <f>SUM(M5:M21)</f>
        <v>7370</v>
      </c>
      <c r="N22" s="291">
        <f>SUM(N5:N21)</f>
        <v>34325</v>
      </c>
      <c r="O22" s="291">
        <f>SUM(O5:O21)</f>
        <v>48095</v>
      </c>
      <c r="P22" s="312"/>
      <c r="Q22" s="251"/>
      <c r="R22" s="318"/>
      <c r="S22" s="319"/>
      <c r="U22" s="214"/>
      <c r="V22" s="320">
        <v>52798</v>
      </c>
      <c r="W22" s="214"/>
      <c r="X22" s="214">
        <f>X5</f>
        <v>0</v>
      </c>
    </row>
    <row r="23" ht="63.95" customHeight="1" spans="1:22">
      <c r="A23" s="217"/>
      <c r="B23" s="226" t="s">
        <v>65</v>
      </c>
      <c r="C23" s="251">
        <v>18</v>
      </c>
      <c r="D23" s="214" t="s">
        <v>66</v>
      </c>
      <c r="E23" s="219" t="s">
        <v>67</v>
      </c>
      <c r="F23" s="251" t="s">
        <v>68</v>
      </c>
      <c r="G23" s="251" t="s">
        <v>29</v>
      </c>
      <c r="H23" s="251">
        <v>57200</v>
      </c>
      <c r="I23" s="251"/>
      <c r="J23" s="251"/>
      <c r="K23" s="251">
        <v>1600</v>
      </c>
      <c r="L23" s="251"/>
      <c r="M23" s="251"/>
      <c r="N23" s="251">
        <v>55600</v>
      </c>
      <c r="O23" s="251">
        <v>57200</v>
      </c>
      <c r="P23" s="244" t="s">
        <v>24</v>
      </c>
      <c r="Q23" s="219" t="s">
        <v>25</v>
      </c>
      <c r="R23" s="318"/>
      <c r="S23" s="319"/>
      <c r="V23" s="214">
        <v>9500</v>
      </c>
    </row>
    <row r="24" ht="63.95" customHeight="1" spans="1:22">
      <c r="A24" s="217"/>
      <c r="B24" s="226"/>
      <c r="C24" s="251">
        <v>19</v>
      </c>
      <c r="D24" s="214" t="s">
        <v>69</v>
      </c>
      <c r="E24" s="219" t="s">
        <v>70</v>
      </c>
      <c r="F24" s="251" t="s">
        <v>68</v>
      </c>
      <c r="G24" s="251" t="s">
        <v>29</v>
      </c>
      <c r="H24" s="251">
        <v>9500</v>
      </c>
      <c r="I24" s="251"/>
      <c r="J24" s="251"/>
      <c r="K24" s="251">
        <v>1400</v>
      </c>
      <c r="L24" s="251"/>
      <c r="M24" s="251"/>
      <c r="N24" s="251">
        <v>8100</v>
      </c>
      <c r="O24" s="251">
        <v>9500</v>
      </c>
      <c r="P24" s="244" t="s">
        <v>24</v>
      </c>
      <c r="Q24" s="219" t="s">
        <v>25</v>
      </c>
      <c r="R24" s="318"/>
      <c r="S24" s="319"/>
      <c r="V24" s="286">
        <f>SUM(V5:V23)</f>
        <v>91526</v>
      </c>
    </row>
    <row r="25" ht="28" customHeight="1" spans="1:22">
      <c r="A25" s="217"/>
      <c r="B25" s="226"/>
      <c r="C25" s="290" t="s">
        <v>64</v>
      </c>
      <c r="D25" s="290"/>
      <c r="E25" s="290"/>
      <c r="F25" s="290"/>
      <c r="G25" s="290"/>
      <c r="H25" s="291">
        <f>SUM(H23:H24)</f>
        <v>66700</v>
      </c>
      <c r="I25" s="291">
        <f t="shared" ref="I25:M25" si="1">I24</f>
        <v>0</v>
      </c>
      <c r="J25" s="291">
        <f t="shared" si="1"/>
        <v>0</v>
      </c>
      <c r="K25" s="311">
        <f>SUM(K23:K24)</f>
        <v>3000</v>
      </c>
      <c r="L25" s="291">
        <f t="shared" si="1"/>
        <v>0</v>
      </c>
      <c r="M25" s="291">
        <f t="shared" si="1"/>
        <v>0</v>
      </c>
      <c r="N25" s="291">
        <f>SUM(N23:N24)</f>
        <v>63700</v>
      </c>
      <c r="O25" s="291">
        <v>66700</v>
      </c>
      <c r="P25" s="249"/>
      <c r="Q25" s="251"/>
      <c r="U25" s="286">
        <v>1</v>
      </c>
      <c r="V25" s="286">
        <v>29228</v>
      </c>
    </row>
    <row r="26" customFormat="1" ht="47.1" customHeight="1" spans="1:22">
      <c r="A26" s="292" t="s">
        <v>18</v>
      </c>
      <c r="B26" s="226" t="s">
        <v>71</v>
      </c>
      <c r="C26" s="214">
        <v>20</v>
      </c>
      <c r="D26" s="293" t="s">
        <v>72</v>
      </c>
      <c r="E26" s="213" t="s">
        <v>73</v>
      </c>
      <c r="F26" s="213" t="s">
        <v>55</v>
      </c>
      <c r="G26" s="214" t="s">
        <v>29</v>
      </c>
      <c r="H26" s="213">
        <v>900</v>
      </c>
      <c r="I26" s="214"/>
      <c r="J26" s="214"/>
      <c r="K26" s="214"/>
      <c r="L26" s="214"/>
      <c r="M26" s="214">
        <v>900</v>
      </c>
      <c r="N26" s="213"/>
      <c r="O26" s="213">
        <v>900</v>
      </c>
      <c r="P26" s="229" t="s">
        <v>52</v>
      </c>
      <c r="Q26" s="229" t="s">
        <v>74</v>
      </c>
      <c r="S26" s="136"/>
      <c r="U26" s="286"/>
      <c r="V26" s="286"/>
    </row>
    <row r="27" customFormat="1" ht="57" customHeight="1" spans="1:22">
      <c r="A27" s="292"/>
      <c r="B27" s="226"/>
      <c r="C27" s="214">
        <v>21</v>
      </c>
      <c r="D27" s="293" t="s">
        <v>75</v>
      </c>
      <c r="E27" s="213" t="s">
        <v>76</v>
      </c>
      <c r="F27" s="213" t="s">
        <v>55</v>
      </c>
      <c r="G27" s="214" t="s">
        <v>29</v>
      </c>
      <c r="H27" s="213">
        <v>944</v>
      </c>
      <c r="I27" s="214"/>
      <c r="J27" s="214"/>
      <c r="K27" s="214"/>
      <c r="L27" s="214"/>
      <c r="M27" s="214">
        <v>944</v>
      </c>
      <c r="N27" s="213"/>
      <c r="O27" s="213">
        <v>944</v>
      </c>
      <c r="P27" s="229" t="s">
        <v>52</v>
      </c>
      <c r="Q27" s="229" t="s">
        <v>74</v>
      </c>
      <c r="S27" s="136"/>
      <c r="U27" s="286"/>
      <c r="V27" s="286"/>
    </row>
    <row r="28" customFormat="1" ht="44.1" customHeight="1" spans="1:22">
      <c r="A28" s="292"/>
      <c r="B28" s="226"/>
      <c r="C28" s="214">
        <v>22</v>
      </c>
      <c r="D28" s="293" t="s">
        <v>77</v>
      </c>
      <c r="E28" s="213" t="s">
        <v>78</v>
      </c>
      <c r="F28" s="213" t="s">
        <v>55</v>
      </c>
      <c r="G28" s="214" t="s">
        <v>29</v>
      </c>
      <c r="H28" s="213">
        <v>750</v>
      </c>
      <c r="I28" s="214"/>
      <c r="J28" s="214"/>
      <c r="K28" s="214"/>
      <c r="L28" s="214"/>
      <c r="M28" s="214">
        <v>750</v>
      </c>
      <c r="N28" s="213"/>
      <c r="O28" s="213">
        <v>750</v>
      </c>
      <c r="P28" s="229" t="s">
        <v>52</v>
      </c>
      <c r="Q28" s="229" t="s">
        <v>74</v>
      </c>
      <c r="S28" s="136"/>
      <c r="U28" s="286"/>
      <c r="V28" s="286"/>
    </row>
    <row r="29" customFormat="1" ht="45" customHeight="1" spans="1:22">
      <c r="A29" s="292"/>
      <c r="B29" s="226"/>
      <c r="C29" s="214">
        <v>23</v>
      </c>
      <c r="D29" s="293" t="s">
        <v>79</v>
      </c>
      <c r="E29" s="219" t="s">
        <v>80</v>
      </c>
      <c r="F29" s="213" t="s">
        <v>81</v>
      </c>
      <c r="G29" s="214" t="s">
        <v>29</v>
      </c>
      <c r="H29" s="213">
        <v>750</v>
      </c>
      <c r="I29" s="214"/>
      <c r="J29" s="214"/>
      <c r="K29" s="214"/>
      <c r="L29" s="214"/>
      <c r="M29" s="214">
        <v>750</v>
      </c>
      <c r="N29" s="213"/>
      <c r="O29" s="213">
        <v>750</v>
      </c>
      <c r="P29" s="229" t="s">
        <v>52</v>
      </c>
      <c r="Q29" s="219" t="s">
        <v>25</v>
      </c>
      <c r="S29" s="136"/>
      <c r="U29" s="286"/>
      <c r="V29" s="286"/>
    </row>
    <row r="30" s="282" customFormat="1" ht="59.1" customHeight="1" spans="1:22">
      <c r="A30" s="292"/>
      <c r="B30" s="226"/>
      <c r="C30" s="214">
        <v>24</v>
      </c>
      <c r="D30" s="294" t="s">
        <v>82</v>
      </c>
      <c r="E30" s="264" t="s">
        <v>83</v>
      </c>
      <c r="F30" s="264" t="s">
        <v>28</v>
      </c>
      <c r="G30" s="214" t="s">
        <v>29</v>
      </c>
      <c r="H30" s="264">
        <v>133</v>
      </c>
      <c r="I30" s="214"/>
      <c r="J30" s="214"/>
      <c r="K30" s="214"/>
      <c r="L30" s="214"/>
      <c r="M30" s="214"/>
      <c r="N30" s="214">
        <v>133</v>
      </c>
      <c r="O30" s="264">
        <v>133</v>
      </c>
      <c r="P30" s="232" t="s">
        <v>84</v>
      </c>
      <c r="Q30" s="232" t="s">
        <v>74</v>
      </c>
      <c r="S30" s="321"/>
      <c r="U30" s="322"/>
      <c r="V30" s="322"/>
    </row>
    <row r="31" customFormat="1" ht="42.95" customHeight="1" spans="1:22">
      <c r="A31" s="292"/>
      <c r="B31" s="226"/>
      <c r="C31" s="214">
        <v>25</v>
      </c>
      <c r="D31" s="293" t="s">
        <v>85</v>
      </c>
      <c r="E31" s="213" t="s">
        <v>83</v>
      </c>
      <c r="F31" s="264" t="s">
        <v>28</v>
      </c>
      <c r="G31" s="214" t="s">
        <v>29</v>
      </c>
      <c r="H31" s="213">
        <v>133</v>
      </c>
      <c r="I31" s="214"/>
      <c r="J31" s="214"/>
      <c r="K31" s="214"/>
      <c r="L31" s="214"/>
      <c r="M31" s="214"/>
      <c r="N31" s="214">
        <v>133</v>
      </c>
      <c r="O31" s="213">
        <v>133</v>
      </c>
      <c r="P31" s="229" t="s">
        <v>84</v>
      </c>
      <c r="Q31" s="229" t="s">
        <v>74</v>
      </c>
      <c r="S31" s="136"/>
      <c r="U31" s="286"/>
      <c r="V31" s="286"/>
    </row>
    <row r="32" customFormat="1" ht="48.95" customHeight="1" spans="1:22">
      <c r="A32" s="292"/>
      <c r="B32" s="226"/>
      <c r="C32" s="214">
        <v>26</v>
      </c>
      <c r="D32" s="293" t="s">
        <v>86</v>
      </c>
      <c r="E32" s="213" t="s">
        <v>87</v>
      </c>
      <c r="F32" s="264" t="s">
        <v>28</v>
      </c>
      <c r="G32" s="214" t="s">
        <v>29</v>
      </c>
      <c r="H32" s="213">
        <v>124</v>
      </c>
      <c r="I32" s="214"/>
      <c r="J32" s="214"/>
      <c r="K32" s="214"/>
      <c r="L32" s="214"/>
      <c r="M32" s="214"/>
      <c r="N32" s="214">
        <v>124</v>
      </c>
      <c r="O32" s="213">
        <v>124</v>
      </c>
      <c r="P32" s="229" t="s">
        <v>84</v>
      </c>
      <c r="Q32" s="229" t="s">
        <v>74</v>
      </c>
      <c r="S32" s="136"/>
      <c r="U32" s="286"/>
      <c r="V32" s="286"/>
    </row>
    <row r="33" customFormat="1" ht="24" customHeight="1" spans="1:22">
      <c r="A33" s="292"/>
      <c r="B33" s="226"/>
      <c r="C33" s="290" t="s">
        <v>64</v>
      </c>
      <c r="D33" s="290"/>
      <c r="E33" s="290"/>
      <c r="F33" s="290"/>
      <c r="G33" s="290"/>
      <c r="H33" s="290">
        <f>SUM(H26:H32)</f>
        <v>3734</v>
      </c>
      <c r="I33" s="290"/>
      <c r="J33" s="290"/>
      <c r="K33" s="290"/>
      <c r="L33" s="290"/>
      <c r="M33" s="290">
        <f>SUM(M26:M32)</f>
        <v>3344</v>
      </c>
      <c r="N33" s="290">
        <f>SUM(N26:N32)</f>
        <v>390</v>
      </c>
      <c r="O33" s="290">
        <f>SUM(O26:O32)</f>
        <v>3734</v>
      </c>
      <c r="P33" s="246"/>
      <c r="Q33" s="219"/>
      <c r="S33" s="136"/>
      <c r="U33" s="286"/>
      <c r="V33" s="286"/>
    </row>
    <row r="34" customFormat="1" ht="90" customHeight="1" spans="1:22">
      <c r="A34" s="292"/>
      <c r="B34" s="226" t="s">
        <v>88</v>
      </c>
      <c r="C34" s="295">
        <v>27</v>
      </c>
      <c r="D34" s="295" t="s">
        <v>89</v>
      </c>
      <c r="E34" s="296" t="s">
        <v>90</v>
      </c>
      <c r="F34" s="213" t="s">
        <v>91</v>
      </c>
      <c r="G34" s="295" t="s">
        <v>29</v>
      </c>
      <c r="H34" s="295">
        <v>9550</v>
      </c>
      <c r="I34" s="295"/>
      <c r="J34" s="295"/>
      <c r="K34" s="295"/>
      <c r="L34" s="295"/>
      <c r="M34" s="295"/>
      <c r="N34" s="295">
        <v>1000</v>
      </c>
      <c r="O34" s="295">
        <v>1000</v>
      </c>
      <c r="P34" s="229" t="s">
        <v>84</v>
      </c>
      <c r="Q34" s="219" t="s">
        <v>92</v>
      </c>
      <c r="S34" s="136"/>
      <c r="U34" s="286"/>
      <c r="V34" s="286"/>
    </row>
    <row r="35" customFormat="1" ht="21" customHeight="1" spans="1:22">
      <c r="A35" s="292"/>
      <c r="B35" s="226"/>
      <c r="C35" s="290" t="s">
        <v>64</v>
      </c>
      <c r="D35" s="290"/>
      <c r="E35" s="290"/>
      <c r="F35" s="290"/>
      <c r="G35" s="290"/>
      <c r="H35" s="290">
        <f>SUM(H34:H34)</f>
        <v>9550</v>
      </c>
      <c r="I35" s="290"/>
      <c r="J35" s="290"/>
      <c r="K35" s="290"/>
      <c r="L35" s="290"/>
      <c r="M35" s="290"/>
      <c r="N35" s="290">
        <f>SUM(N34:N34)</f>
        <v>1000</v>
      </c>
      <c r="O35" s="290">
        <f>O34</f>
        <v>1000</v>
      </c>
      <c r="P35" s="249"/>
      <c r="Q35" s="251"/>
      <c r="S35" s="136"/>
      <c r="U35" s="286"/>
      <c r="V35" s="286"/>
    </row>
    <row r="36" s="283" customFormat="1" ht="57.95" customHeight="1" spans="1:22">
      <c r="A36" s="292"/>
      <c r="B36" s="226" t="s">
        <v>93</v>
      </c>
      <c r="C36" s="214">
        <v>28</v>
      </c>
      <c r="D36" s="214" t="s">
        <v>94</v>
      </c>
      <c r="E36" s="229" t="s">
        <v>95</v>
      </c>
      <c r="F36" s="213" t="s">
        <v>96</v>
      </c>
      <c r="G36" s="214" t="s">
        <v>23</v>
      </c>
      <c r="H36" s="293">
        <v>329800</v>
      </c>
      <c r="I36" s="293"/>
      <c r="J36" s="228">
        <v>71200</v>
      </c>
      <c r="K36" s="293"/>
      <c r="L36" s="293"/>
      <c r="M36" s="293"/>
      <c r="N36" s="293"/>
      <c r="O36" s="293">
        <v>71200</v>
      </c>
      <c r="P36" s="246" t="s">
        <v>12</v>
      </c>
      <c r="Q36" s="219" t="s">
        <v>97</v>
      </c>
      <c r="S36" s="323"/>
      <c r="U36" s="324"/>
      <c r="V36" s="324"/>
    </row>
    <row r="37" s="283" customFormat="1" ht="29.1" customHeight="1" spans="1:22">
      <c r="A37" s="292"/>
      <c r="B37" s="226"/>
      <c r="C37" s="290" t="s">
        <v>64</v>
      </c>
      <c r="D37" s="290"/>
      <c r="E37" s="290"/>
      <c r="F37" s="290"/>
      <c r="G37" s="290"/>
      <c r="H37" s="290">
        <f>H36</f>
        <v>329800</v>
      </c>
      <c r="I37" s="313"/>
      <c r="J37" s="314">
        <v>71200</v>
      </c>
      <c r="K37" s="313"/>
      <c r="L37" s="313"/>
      <c r="M37" s="313"/>
      <c r="N37" s="313"/>
      <c r="O37" s="313">
        <f>O36</f>
        <v>71200</v>
      </c>
      <c r="P37" s="246"/>
      <c r="Q37" s="219"/>
      <c r="S37" s="323"/>
      <c r="U37" s="324"/>
      <c r="V37" s="324"/>
    </row>
    <row r="38" s="283" customFormat="1" ht="29.1" customHeight="1" spans="1:22">
      <c r="A38" s="227" t="s">
        <v>18</v>
      </c>
      <c r="B38" s="233" t="s">
        <v>98</v>
      </c>
      <c r="C38" s="214">
        <v>29</v>
      </c>
      <c r="D38" s="214" t="s">
        <v>99</v>
      </c>
      <c r="E38" s="229" t="s">
        <v>100</v>
      </c>
      <c r="F38" s="213" t="s">
        <v>101</v>
      </c>
      <c r="G38" s="214" t="s">
        <v>29</v>
      </c>
      <c r="H38" s="297">
        <v>2074</v>
      </c>
      <c r="I38" s="293"/>
      <c r="J38" s="293"/>
      <c r="K38" s="293"/>
      <c r="L38" s="293"/>
      <c r="M38" s="293"/>
      <c r="N38" s="293">
        <v>2074</v>
      </c>
      <c r="O38" s="293">
        <v>2074</v>
      </c>
      <c r="P38" s="246" t="s">
        <v>84</v>
      </c>
      <c r="Q38" s="219" t="s">
        <v>74</v>
      </c>
      <c r="S38" s="323"/>
      <c r="U38" s="324"/>
      <c r="V38" s="324"/>
    </row>
    <row r="39" s="283" customFormat="1" ht="50.1" customHeight="1" spans="1:22">
      <c r="A39" s="230"/>
      <c r="B39" s="223"/>
      <c r="C39" s="214">
        <v>30</v>
      </c>
      <c r="D39" s="214" t="s">
        <v>102</v>
      </c>
      <c r="E39" s="229" t="s">
        <v>103</v>
      </c>
      <c r="F39" s="213" t="s">
        <v>104</v>
      </c>
      <c r="G39" s="214" t="s">
        <v>29</v>
      </c>
      <c r="H39" s="297">
        <v>300</v>
      </c>
      <c r="I39" s="293"/>
      <c r="J39" s="293"/>
      <c r="K39" s="293"/>
      <c r="L39" s="293"/>
      <c r="M39" s="293"/>
      <c r="N39" s="293">
        <v>300</v>
      </c>
      <c r="O39" s="293">
        <v>300</v>
      </c>
      <c r="P39" s="246" t="s">
        <v>84</v>
      </c>
      <c r="Q39" s="219" t="s">
        <v>105</v>
      </c>
      <c r="S39" s="323"/>
      <c r="U39" s="324"/>
      <c r="V39" s="324"/>
    </row>
    <row r="40" s="283" customFormat="1" ht="36" customHeight="1" spans="1:22">
      <c r="A40" s="230"/>
      <c r="B40" s="223"/>
      <c r="C40" s="214">
        <v>31</v>
      </c>
      <c r="D40" s="214" t="s">
        <v>106</v>
      </c>
      <c r="E40" s="229" t="s">
        <v>107</v>
      </c>
      <c r="F40" s="213" t="s">
        <v>104</v>
      </c>
      <c r="G40" s="214" t="s">
        <v>29</v>
      </c>
      <c r="H40" s="297">
        <v>30</v>
      </c>
      <c r="I40" s="293"/>
      <c r="J40" s="293"/>
      <c r="K40" s="293"/>
      <c r="L40" s="293"/>
      <c r="M40" s="293"/>
      <c r="N40" s="293">
        <v>30</v>
      </c>
      <c r="O40" s="293">
        <v>30</v>
      </c>
      <c r="P40" s="246" t="s">
        <v>84</v>
      </c>
      <c r="Q40" s="219" t="s">
        <v>105</v>
      </c>
      <c r="S40" s="323"/>
      <c r="U40" s="324"/>
      <c r="V40" s="324"/>
    </row>
    <row r="41" s="283" customFormat="1" ht="66.95" customHeight="1" spans="1:22">
      <c r="A41" s="230"/>
      <c r="B41" s="223"/>
      <c r="C41" s="214">
        <v>32</v>
      </c>
      <c r="D41" s="214" t="s">
        <v>108</v>
      </c>
      <c r="E41" s="229" t="s">
        <v>109</v>
      </c>
      <c r="F41" s="213" t="s">
        <v>104</v>
      </c>
      <c r="G41" s="214" t="s">
        <v>29</v>
      </c>
      <c r="H41" s="293">
        <v>130</v>
      </c>
      <c r="I41" s="293"/>
      <c r="J41" s="293"/>
      <c r="K41" s="293"/>
      <c r="L41" s="293"/>
      <c r="M41" s="293"/>
      <c r="N41" s="293">
        <v>130</v>
      </c>
      <c r="O41" s="293">
        <v>130</v>
      </c>
      <c r="P41" s="246" t="s">
        <v>84</v>
      </c>
      <c r="Q41" s="219" t="s">
        <v>105</v>
      </c>
      <c r="S41" s="323"/>
      <c r="U41" s="324"/>
      <c r="V41" s="324"/>
    </row>
    <row r="42" s="283" customFormat="1" ht="21.95" customHeight="1" spans="1:22">
      <c r="A42" s="230"/>
      <c r="B42" s="224"/>
      <c r="C42" s="290" t="s">
        <v>64</v>
      </c>
      <c r="D42" s="290"/>
      <c r="E42" s="290"/>
      <c r="F42" s="290"/>
      <c r="G42" s="290"/>
      <c r="H42" s="290">
        <f>SUM(H38:H41)</f>
        <v>2534</v>
      </c>
      <c r="I42" s="313"/>
      <c r="J42" s="314"/>
      <c r="K42" s="313"/>
      <c r="L42" s="313"/>
      <c r="M42" s="313"/>
      <c r="N42" s="313">
        <f>SUM(N38:N41)</f>
        <v>2534</v>
      </c>
      <c r="O42" s="313">
        <f>SUM(O38:O41)</f>
        <v>2534</v>
      </c>
      <c r="P42" s="249"/>
      <c r="Q42" s="251"/>
      <c r="S42" s="323"/>
      <c r="U42" s="324"/>
      <c r="V42" s="324"/>
    </row>
    <row r="43" s="283" customFormat="1" ht="24.95" customHeight="1" spans="1:22">
      <c r="A43" s="237"/>
      <c r="B43" s="239" t="s">
        <v>17</v>
      </c>
      <c r="C43" s="239"/>
      <c r="D43" s="239"/>
      <c r="E43" s="239"/>
      <c r="F43" s="239"/>
      <c r="G43" s="239"/>
      <c r="H43" s="298">
        <f>H22+H25+H33+H35+H37+H42</f>
        <v>473211</v>
      </c>
      <c r="I43" s="240"/>
      <c r="J43" s="247">
        <v>71200</v>
      </c>
      <c r="K43" s="240">
        <v>9400</v>
      </c>
      <c r="L43" s="240"/>
      <c r="M43" s="240">
        <v>10714</v>
      </c>
      <c r="N43" s="240">
        <v>101949</v>
      </c>
      <c r="O43" s="298">
        <f>O22+O25+O33+O35+O37+O42</f>
        <v>193263</v>
      </c>
      <c r="P43" s="249"/>
      <c r="Q43" s="251"/>
      <c r="S43" s="323"/>
      <c r="U43" s="324"/>
      <c r="V43" s="324"/>
    </row>
    <row r="44" s="283" customFormat="1" ht="50.1" customHeight="1" spans="1:22">
      <c r="A44" s="217" t="s">
        <v>110</v>
      </c>
      <c r="B44" s="226" t="s">
        <v>111</v>
      </c>
      <c r="C44" s="214">
        <v>33</v>
      </c>
      <c r="D44" s="293" t="s">
        <v>112</v>
      </c>
      <c r="E44" s="229" t="s">
        <v>113</v>
      </c>
      <c r="F44" s="213" t="s">
        <v>55</v>
      </c>
      <c r="G44" s="214" t="s">
        <v>29</v>
      </c>
      <c r="H44" s="213">
        <v>1934</v>
      </c>
      <c r="I44" s="214"/>
      <c r="J44" s="214"/>
      <c r="K44" s="214"/>
      <c r="L44" s="214"/>
      <c r="M44" s="213">
        <v>1934</v>
      </c>
      <c r="N44" s="214"/>
      <c r="O44" s="213">
        <v>1934</v>
      </c>
      <c r="P44" s="213" t="s">
        <v>52</v>
      </c>
      <c r="Q44" s="219" t="s">
        <v>25</v>
      </c>
      <c r="S44" s="323"/>
      <c r="U44" s="324">
        <v>1</v>
      </c>
      <c r="V44" s="324">
        <v>6566</v>
      </c>
    </row>
    <row r="45" s="283" customFormat="1" ht="26.1" customHeight="1" spans="1:22">
      <c r="A45" s="217"/>
      <c r="B45" s="226"/>
      <c r="C45" s="290" t="s">
        <v>64</v>
      </c>
      <c r="D45" s="290"/>
      <c r="E45" s="290"/>
      <c r="F45" s="290"/>
      <c r="G45" s="290"/>
      <c r="H45" s="290">
        <f>H44</f>
        <v>1934</v>
      </c>
      <c r="I45" s="313">
        <f t="shared" ref="I45:O45" si="2">I44</f>
        <v>0</v>
      </c>
      <c r="J45" s="314">
        <f t="shared" si="2"/>
        <v>0</v>
      </c>
      <c r="K45" s="313">
        <f t="shared" si="2"/>
        <v>0</v>
      </c>
      <c r="L45" s="313">
        <f t="shared" si="2"/>
        <v>0</v>
      </c>
      <c r="M45" s="313">
        <f t="shared" si="2"/>
        <v>1934</v>
      </c>
      <c r="N45" s="313">
        <f t="shared" si="2"/>
        <v>0</v>
      </c>
      <c r="O45" s="313">
        <f t="shared" si="2"/>
        <v>1934</v>
      </c>
      <c r="P45" s="249"/>
      <c r="Q45" s="251"/>
      <c r="S45" s="323"/>
      <c r="U45" s="324"/>
      <c r="V45" s="324"/>
    </row>
    <row r="46" s="283" customFormat="1" ht="54.95" customHeight="1" spans="1:22">
      <c r="A46" s="217"/>
      <c r="B46" s="226" t="s">
        <v>114</v>
      </c>
      <c r="C46" s="214">
        <v>34</v>
      </c>
      <c r="D46" s="293" t="s">
        <v>115</v>
      </c>
      <c r="E46" s="299" t="s">
        <v>116</v>
      </c>
      <c r="F46" s="213" t="s">
        <v>117</v>
      </c>
      <c r="G46" s="214" t="s">
        <v>29</v>
      </c>
      <c r="H46" s="300">
        <v>500</v>
      </c>
      <c r="I46" s="214"/>
      <c r="J46" s="214"/>
      <c r="K46" s="214"/>
      <c r="L46" s="214"/>
      <c r="M46" s="264">
        <v>500</v>
      </c>
      <c r="N46" s="214"/>
      <c r="O46" s="264">
        <v>500</v>
      </c>
      <c r="P46" s="213" t="s">
        <v>52</v>
      </c>
      <c r="Q46" s="229" t="s">
        <v>118</v>
      </c>
      <c r="S46" s="323"/>
      <c r="U46" s="324">
        <f>387760/2</f>
        <v>193880</v>
      </c>
      <c r="V46" s="324"/>
    </row>
    <row r="47" s="283" customFormat="1" ht="21" customHeight="1" spans="1:22">
      <c r="A47" s="217"/>
      <c r="B47" s="226"/>
      <c r="C47" s="290" t="s">
        <v>64</v>
      </c>
      <c r="D47" s="290"/>
      <c r="E47" s="290"/>
      <c r="F47" s="290"/>
      <c r="G47" s="290"/>
      <c r="H47" s="290">
        <f>H46</f>
        <v>500</v>
      </c>
      <c r="I47" s="313">
        <f t="shared" ref="I47:O47" si="3">I46</f>
        <v>0</v>
      </c>
      <c r="J47" s="314">
        <f t="shared" si="3"/>
        <v>0</v>
      </c>
      <c r="K47" s="313">
        <f t="shared" si="3"/>
        <v>0</v>
      </c>
      <c r="L47" s="313">
        <f t="shared" si="3"/>
        <v>0</v>
      </c>
      <c r="M47" s="313">
        <f t="shared" si="3"/>
        <v>500</v>
      </c>
      <c r="N47" s="313">
        <f t="shared" si="3"/>
        <v>0</v>
      </c>
      <c r="O47" s="313">
        <f t="shared" si="3"/>
        <v>500</v>
      </c>
      <c r="P47" s="249"/>
      <c r="Q47" s="251"/>
      <c r="S47" s="323"/>
      <c r="U47" s="324"/>
      <c r="V47" s="324"/>
    </row>
    <row r="48" s="283" customFormat="1" ht="20.1" customHeight="1" spans="1:22">
      <c r="A48" s="217"/>
      <c r="B48" s="239" t="s">
        <v>17</v>
      </c>
      <c r="C48" s="239"/>
      <c r="D48" s="239"/>
      <c r="E48" s="239"/>
      <c r="F48" s="239"/>
      <c r="G48" s="239"/>
      <c r="H48" s="240">
        <f>H45+H47</f>
        <v>2434</v>
      </c>
      <c r="I48" s="240">
        <f t="shared" ref="I48:O48" si="4">I45+I47</f>
        <v>0</v>
      </c>
      <c r="J48" s="240">
        <f t="shared" si="4"/>
        <v>0</v>
      </c>
      <c r="K48" s="240">
        <f t="shared" si="4"/>
        <v>0</v>
      </c>
      <c r="L48" s="240">
        <f t="shared" si="4"/>
        <v>0</v>
      </c>
      <c r="M48" s="240">
        <f t="shared" si="4"/>
        <v>2434</v>
      </c>
      <c r="N48" s="240">
        <f t="shared" si="4"/>
        <v>0</v>
      </c>
      <c r="O48" s="240">
        <f t="shared" si="4"/>
        <v>2434</v>
      </c>
      <c r="P48" s="249"/>
      <c r="Q48" s="251"/>
      <c r="S48" s="323"/>
      <c r="U48" s="324"/>
      <c r="V48" s="324"/>
    </row>
    <row r="49" s="283" customFormat="1" ht="62.1" customHeight="1" spans="1:22">
      <c r="A49" s="301" t="s">
        <v>119</v>
      </c>
      <c r="B49" s="302" t="s">
        <v>120</v>
      </c>
      <c r="C49" s="302">
        <v>35</v>
      </c>
      <c r="D49" s="214" t="s">
        <v>121</v>
      </c>
      <c r="E49" s="221" t="s">
        <v>122</v>
      </c>
      <c r="F49" s="251" t="s">
        <v>123</v>
      </c>
      <c r="G49" s="251" t="s">
        <v>29</v>
      </c>
      <c r="H49" s="251">
        <v>500</v>
      </c>
      <c r="I49" s="251"/>
      <c r="J49" s="251"/>
      <c r="K49" s="251"/>
      <c r="L49" s="251"/>
      <c r="M49" s="251">
        <v>500</v>
      </c>
      <c r="N49" s="251"/>
      <c r="O49" s="251">
        <v>500</v>
      </c>
      <c r="P49" s="244" t="s">
        <v>38</v>
      </c>
      <c r="Q49" s="219" t="s">
        <v>25</v>
      </c>
      <c r="S49" s="323"/>
      <c r="U49" s="324"/>
      <c r="V49" s="324"/>
    </row>
    <row r="50" s="283" customFormat="1" ht="51" customHeight="1" spans="1:22">
      <c r="A50" s="301"/>
      <c r="B50" s="226" t="s">
        <v>124</v>
      </c>
      <c r="C50" s="214">
        <v>36</v>
      </c>
      <c r="D50" s="303" t="s">
        <v>125</v>
      </c>
      <c r="E50" s="304" t="s">
        <v>126</v>
      </c>
      <c r="F50" s="213" t="s">
        <v>127</v>
      </c>
      <c r="G50" s="214" t="s">
        <v>128</v>
      </c>
      <c r="H50" s="267">
        <v>500</v>
      </c>
      <c r="I50" s="214"/>
      <c r="J50" s="214"/>
      <c r="K50" s="214"/>
      <c r="L50" s="214"/>
      <c r="M50" s="214"/>
      <c r="N50" s="281">
        <v>500</v>
      </c>
      <c r="O50" s="281">
        <v>500</v>
      </c>
      <c r="P50" s="251" t="s">
        <v>16</v>
      </c>
      <c r="Q50" s="213"/>
      <c r="S50" s="323"/>
      <c r="U50" s="324"/>
      <c r="V50" s="324"/>
    </row>
    <row r="51" s="283" customFormat="1" ht="24" customHeight="1" spans="1:22">
      <c r="A51" s="301"/>
      <c r="B51" s="226"/>
      <c r="C51" s="277" t="s">
        <v>64</v>
      </c>
      <c r="D51" s="277"/>
      <c r="E51" s="277"/>
      <c r="F51" s="277"/>
      <c r="G51" s="277"/>
      <c r="H51" s="305">
        <f>H49+H50</f>
        <v>1000</v>
      </c>
      <c r="I51" s="315">
        <f t="shared" ref="I51:N51" si="5">I50</f>
        <v>0</v>
      </c>
      <c r="J51" s="315">
        <f t="shared" si="5"/>
        <v>0</v>
      </c>
      <c r="K51" s="315">
        <f t="shared" si="5"/>
        <v>0</v>
      </c>
      <c r="L51" s="315">
        <f t="shared" si="5"/>
        <v>0</v>
      </c>
      <c r="M51" s="268">
        <v>500</v>
      </c>
      <c r="N51" s="315">
        <f t="shared" si="5"/>
        <v>500</v>
      </c>
      <c r="O51" s="268">
        <v>1000</v>
      </c>
      <c r="P51" s="249"/>
      <c r="Q51" s="251"/>
      <c r="S51" s="323"/>
      <c r="U51" s="324"/>
      <c r="V51" s="324"/>
    </row>
    <row r="52" s="283" customFormat="1" ht="30.95" customHeight="1" spans="1:22">
      <c r="A52" s="301"/>
      <c r="B52" s="239" t="s">
        <v>17</v>
      </c>
      <c r="C52" s="239"/>
      <c r="D52" s="239"/>
      <c r="E52" s="239"/>
      <c r="F52" s="239"/>
      <c r="G52" s="239"/>
      <c r="H52" s="306">
        <f>H51</f>
        <v>1000</v>
      </c>
      <c r="I52" s="240">
        <f t="shared" ref="I52:O52" si="6">I51</f>
        <v>0</v>
      </c>
      <c r="J52" s="240">
        <f t="shared" si="6"/>
        <v>0</v>
      </c>
      <c r="K52" s="240">
        <f t="shared" si="6"/>
        <v>0</v>
      </c>
      <c r="L52" s="240">
        <f t="shared" si="6"/>
        <v>0</v>
      </c>
      <c r="M52" s="306">
        <f t="shared" si="6"/>
        <v>500</v>
      </c>
      <c r="N52" s="240">
        <v>500</v>
      </c>
      <c r="O52" s="306">
        <f t="shared" si="6"/>
        <v>1000</v>
      </c>
      <c r="P52" s="249"/>
      <c r="Q52" s="251"/>
      <c r="S52" s="323"/>
      <c r="U52" s="324"/>
      <c r="V52" s="324"/>
    </row>
    <row r="53" s="283" customFormat="1" ht="39" customHeight="1" spans="1:22">
      <c r="A53" s="301" t="s">
        <v>129</v>
      </c>
      <c r="B53" s="307" t="s">
        <v>130</v>
      </c>
      <c r="C53" s="302">
        <v>37</v>
      </c>
      <c r="D53" s="302" t="s">
        <v>131</v>
      </c>
      <c r="E53" s="308" t="s">
        <v>132</v>
      </c>
      <c r="F53" s="308" t="s">
        <v>28</v>
      </c>
      <c r="G53" s="309" t="s">
        <v>23</v>
      </c>
      <c r="H53" s="310">
        <v>2800</v>
      </c>
      <c r="I53" s="310"/>
      <c r="J53" s="310"/>
      <c r="K53" s="310"/>
      <c r="L53" s="310"/>
      <c r="M53" s="310"/>
      <c r="N53" s="310">
        <v>500</v>
      </c>
      <c r="O53" s="310">
        <v>500</v>
      </c>
      <c r="P53" s="316" t="s">
        <v>133</v>
      </c>
      <c r="Q53" s="222" t="s">
        <v>134</v>
      </c>
      <c r="S53" s="323"/>
      <c r="U53" s="324"/>
      <c r="V53" s="324"/>
    </row>
    <row r="54" s="283" customFormat="1" ht="32.1" customHeight="1" spans="1:22">
      <c r="A54" s="301"/>
      <c r="B54" s="307"/>
      <c r="C54" s="302"/>
      <c r="D54" s="302"/>
      <c r="E54" s="308" t="s">
        <v>135</v>
      </c>
      <c r="F54" s="308" t="s">
        <v>28</v>
      </c>
      <c r="G54" s="309" t="s">
        <v>29</v>
      </c>
      <c r="H54" s="310">
        <v>161</v>
      </c>
      <c r="I54" s="310"/>
      <c r="J54" s="310"/>
      <c r="K54" s="310"/>
      <c r="L54" s="310"/>
      <c r="M54" s="310"/>
      <c r="N54" s="310">
        <v>161</v>
      </c>
      <c r="O54" s="310">
        <v>161</v>
      </c>
      <c r="P54" s="316" t="s">
        <v>84</v>
      </c>
      <c r="Q54" s="222" t="s">
        <v>74</v>
      </c>
      <c r="S54" s="323"/>
      <c r="U54" s="324"/>
      <c r="V54" s="324"/>
    </row>
    <row r="55" s="283" customFormat="1" ht="45.95" customHeight="1" spans="1:22">
      <c r="A55" s="301"/>
      <c r="B55" s="307"/>
      <c r="C55" s="226">
        <v>38</v>
      </c>
      <c r="D55" s="226" t="s">
        <v>136</v>
      </c>
      <c r="E55" s="281" t="s">
        <v>137</v>
      </c>
      <c r="F55" s="304" t="s">
        <v>28</v>
      </c>
      <c r="G55" s="226" t="s">
        <v>23</v>
      </c>
      <c r="H55" s="208">
        <v>1864</v>
      </c>
      <c r="I55" s="208"/>
      <c r="J55" s="208"/>
      <c r="K55" s="208"/>
      <c r="L55" s="208"/>
      <c r="M55" s="208"/>
      <c r="N55" s="208">
        <v>739</v>
      </c>
      <c r="O55" s="208">
        <v>739</v>
      </c>
      <c r="P55" s="244" t="s">
        <v>138</v>
      </c>
      <c r="Q55" s="219" t="s">
        <v>25</v>
      </c>
      <c r="S55" s="323"/>
      <c r="U55" s="324"/>
      <c r="V55" s="324"/>
    </row>
    <row r="56" s="283" customFormat="1" ht="33" customHeight="1" spans="1:22">
      <c r="A56" s="301"/>
      <c r="B56" s="307"/>
      <c r="C56" s="226"/>
      <c r="D56" s="226"/>
      <c r="E56" s="304" t="s">
        <v>139</v>
      </c>
      <c r="F56" s="304" t="s">
        <v>28</v>
      </c>
      <c r="G56" s="226" t="s">
        <v>29</v>
      </c>
      <c r="H56" s="208">
        <v>78</v>
      </c>
      <c r="I56" s="208"/>
      <c r="J56" s="208"/>
      <c r="K56" s="208"/>
      <c r="L56" s="208"/>
      <c r="M56" s="208"/>
      <c r="N56" s="208">
        <v>78</v>
      </c>
      <c r="O56" s="208">
        <v>78</v>
      </c>
      <c r="P56" s="244" t="s">
        <v>84</v>
      </c>
      <c r="Q56" s="219" t="s">
        <v>74</v>
      </c>
      <c r="S56" s="323"/>
      <c r="U56" s="324"/>
      <c r="V56" s="324"/>
    </row>
    <row r="57" s="283" customFormat="1" ht="48.95" customHeight="1" spans="1:22">
      <c r="A57" s="301"/>
      <c r="B57" s="307"/>
      <c r="C57" s="226">
        <v>39</v>
      </c>
      <c r="D57" s="226" t="s">
        <v>140</v>
      </c>
      <c r="E57" s="304" t="s">
        <v>141</v>
      </c>
      <c r="F57" s="304" t="s">
        <v>28</v>
      </c>
      <c r="G57" s="226" t="s">
        <v>23</v>
      </c>
      <c r="H57" s="208">
        <v>1377</v>
      </c>
      <c r="I57" s="208"/>
      <c r="J57" s="208"/>
      <c r="K57" s="208"/>
      <c r="L57" s="208"/>
      <c r="M57" s="208">
        <v>1050</v>
      </c>
      <c r="N57" s="208"/>
      <c r="O57" s="208">
        <v>1050</v>
      </c>
      <c r="P57" s="219" t="s">
        <v>142</v>
      </c>
      <c r="Q57" s="229" t="s">
        <v>39</v>
      </c>
      <c r="S57" s="323"/>
      <c r="U57" s="324"/>
      <c r="V57" s="324"/>
    </row>
    <row r="58" s="283" customFormat="1" ht="44.1" customHeight="1" spans="1:22">
      <c r="A58" s="301"/>
      <c r="B58" s="307"/>
      <c r="C58" s="226"/>
      <c r="D58" s="226"/>
      <c r="E58" s="304" t="s">
        <v>143</v>
      </c>
      <c r="F58" s="304" t="s">
        <v>28</v>
      </c>
      <c r="G58" s="226" t="s">
        <v>29</v>
      </c>
      <c r="H58" s="208">
        <v>64</v>
      </c>
      <c r="I58" s="208"/>
      <c r="J58" s="208"/>
      <c r="K58" s="208"/>
      <c r="L58" s="208"/>
      <c r="M58" s="208"/>
      <c r="N58" s="208">
        <v>64</v>
      </c>
      <c r="O58" s="208">
        <v>64</v>
      </c>
      <c r="P58" s="244" t="s">
        <v>138</v>
      </c>
      <c r="Q58" s="219" t="s">
        <v>25</v>
      </c>
      <c r="S58" s="323"/>
      <c r="U58" s="324"/>
      <c r="V58" s="324"/>
    </row>
    <row r="59" s="283" customFormat="1" ht="35.1" customHeight="1" spans="1:22">
      <c r="A59" s="301"/>
      <c r="B59" s="307"/>
      <c r="C59" s="226"/>
      <c r="D59" s="226"/>
      <c r="E59" s="304" t="s">
        <v>144</v>
      </c>
      <c r="F59" s="304" t="s">
        <v>28</v>
      </c>
      <c r="G59" s="226" t="s">
        <v>29</v>
      </c>
      <c r="H59" s="208">
        <v>66</v>
      </c>
      <c r="I59" s="208"/>
      <c r="J59" s="208"/>
      <c r="K59" s="208"/>
      <c r="L59" s="208"/>
      <c r="M59" s="208"/>
      <c r="N59" s="208">
        <v>66</v>
      </c>
      <c r="O59" s="208">
        <v>66</v>
      </c>
      <c r="P59" s="244" t="s">
        <v>84</v>
      </c>
      <c r="Q59" s="219" t="s">
        <v>74</v>
      </c>
      <c r="S59" s="323"/>
      <c r="U59" s="324"/>
      <c r="V59" s="324"/>
    </row>
    <row r="60" s="283" customFormat="1" ht="45.95" customHeight="1" spans="1:22">
      <c r="A60" s="301"/>
      <c r="B60" s="307"/>
      <c r="C60" s="226">
        <v>40</v>
      </c>
      <c r="D60" s="226" t="s">
        <v>145</v>
      </c>
      <c r="E60" s="304" t="s">
        <v>146</v>
      </c>
      <c r="F60" s="304" t="s">
        <v>28</v>
      </c>
      <c r="G60" s="226" t="s">
        <v>23</v>
      </c>
      <c r="H60" s="208">
        <v>460</v>
      </c>
      <c r="I60" s="208"/>
      <c r="J60" s="208"/>
      <c r="K60" s="208"/>
      <c r="L60" s="208"/>
      <c r="M60" s="208">
        <v>460</v>
      </c>
      <c r="N60" s="208"/>
      <c r="O60" s="208">
        <v>460</v>
      </c>
      <c r="P60" s="219" t="s">
        <v>142</v>
      </c>
      <c r="Q60" s="229" t="s">
        <v>39</v>
      </c>
      <c r="S60" s="323"/>
      <c r="U60" s="324"/>
      <c r="V60" s="324"/>
    </row>
    <row r="61" s="283" customFormat="1" ht="37" customHeight="1" spans="1:22">
      <c r="A61" s="301"/>
      <c r="B61" s="307"/>
      <c r="C61" s="226"/>
      <c r="D61" s="226"/>
      <c r="E61" s="304" t="s">
        <v>147</v>
      </c>
      <c r="F61" s="304" t="s">
        <v>28</v>
      </c>
      <c r="G61" s="226" t="s">
        <v>29</v>
      </c>
      <c r="H61" s="208">
        <v>42</v>
      </c>
      <c r="I61" s="208"/>
      <c r="J61" s="208"/>
      <c r="K61" s="208"/>
      <c r="L61" s="208"/>
      <c r="M61" s="208"/>
      <c r="N61" s="208">
        <v>42</v>
      </c>
      <c r="O61" s="208">
        <v>42</v>
      </c>
      <c r="P61" s="244" t="s">
        <v>138</v>
      </c>
      <c r="Q61" s="219" t="s">
        <v>25</v>
      </c>
      <c r="S61" s="323"/>
      <c r="U61" s="324"/>
      <c r="V61" s="324"/>
    </row>
    <row r="62" s="283" customFormat="1" ht="32.1" customHeight="1" spans="1:22">
      <c r="A62" s="301"/>
      <c r="B62" s="307"/>
      <c r="C62" s="226"/>
      <c r="D62" s="226"/>
      <c r="E62" s="304" t="s">
        <v>148</v>
      </c>
      <c r="F62" s="304" t="s">
        <v>28</v>
      </c>
      <c r="G62" s="226" t="s">
        <v>29</v>
      </c>
      <c r="H62" s="208">
        <v>66</v>
      </c>
      <c r="I62" s="208"/>
      <c r="J62" s="208"/>
      <c r="K62" s="208"/>
      <c r="L62" s="208"/>
      <c r="M62" s="208"/>
      <c r="N62" s="208">
        <v>66</v>
      </c>
      <c r="O62" s="208">
        <v>66</v>
      </c>
      <c r="P62" s="244" t="s">
        <v>84</v>
      </c>
      <c r="Q62" s="219" t="s">
        <v>74</v>
      </c>
      <c r="S62" s="323"/>
      <c r="U62" s="324"/>
      <c r="V62" s="324"/>
    </row>
    <row r="63" s="283" customFormat="1" ht="42" customHeight="1" spans="1:22">
      <c r="A63" s="301"/>
      <c r="B63" s="307"/>
      <c r="C63" s="226">
        <v>41</v>
      </c>
      <c r="D63" s="226" t="s">
        <v>149</v>
      </c>
      <c r="E63" s="304" t="s">
        <v>141</v>
      </c>
      <c r="F63" s="304" t="s">
        <v>28</v>
      </c>
      <c r="G63" s="226" t="s">
        <v>23</v>
      </c>
      <c r="H63" s="208">
        <v>1200</v>
      </c>
      <c r="I63" s="208"/>
      <c r="J63" s="208"/>
      <c r="K63" s="208"/>
      <c r="L63" s="208"/>
      <c r="M63" s="208">
        <v>800</v>
      </c>
      <c r="N63" s="208"/>
      <c r="O63" s="208">
        <v>800</v>
      </c>
      <c r="P63" s="219" t="s">
        <v>142</v>
      </c>
      <c r="Q63" s="229" t="s">
        <v>39</v>
      </c>
      <c r="S63" s="323"/>
      <c r="U63" s="324"/>
      <c r="V63" s="324"/>
    </row>
    <row r="64" s="283" customFormat="1" ht="36" customHeight="1" spans="1:22">
      <c r="A64" s="301"/>
      <c r="B64" s="307"/>
      <c r="C64" s="226"/>
      <c r="D64" s="226"/>
      <c r="E64" s="304" t="s">
        <v>150</v>
      </c>
      <c r="F64" s="304" t="s">
        <v>28</v>
      </c>
      <c r="G64" s="226" t="s">
        <v>29</v>
      </c>
      <c r="H64" s="208">
        <v>64</v>
      </c>
      <c r="I64" s="208"/>
      <c r="J64" s="208"/>
      <c r="K64" s="208"/>
      <c r="L64" s="208"/>
      <c r="M64" s="208"/>
      <c r="N64" s="208">
        <v>64</v>
      </c>
      <c r="O64" s="208">
        <v>64</v>
      </c>
      <c r="P64" s="244" t="s">
        <v>138</v>
      </c>
      <c r="Q64" s="219" t="s">
        <v>25</v>
      </c>
      <c r="S64" s="323"/>
      <c r="U64" s="324"/>
      <c r="V64" s="324"/>
    </row>
    <row r="65" s="283" customFormat="1" ht="33" customHeight="1" spans="1:22">
      <c r="A65" s="301"/>
      <c r="B65" s="307"/>
      <c r="C65" s="226"/>
      <c r="D65" s="226"/>
      <c r="E65" s="304" t="s">
        <v>144</v>
      </c>
      <c r="F65" s="304" t="s">
        <v>28</v>
      </c>
      <c r="G65" s="226" t="s">
        <v>29</v>
      </c>
      <c r="H65" s="208">
        <v>66</v>
      </c>
      <c r="I65" s="208"/>
      <c r="J65" s="208"/>
      <c r="K65" s="208"/>
      <c r="L65" s="208"/>
      <c r="M65" s="208"/>
      <c r="N65" s="208">
        <v>66</v>
      </c>
      <c r="O65" s="208">
        <v>66</v>
      </c>
      <c r="P65" s="244" t="s">
        <v>84</v>
      </c>
      <c r="Q65" s="219" t="s">
        <v>74</v>
      </c>
      <c r="S65" s="323"/>
      <c r="U65" s="324"/>
      <c r="V65" s="324"/>
    </row>
    <row r="66" ht="39.95" customHeight="1" spans="1:17">
      <c r="A66" s="301"/>
      <c r="B66" s="307"/>
      <c r="C66" s="214">
        <v>42</v>
      </c>
      <c r="D66" s="214" t="s">
        <v>151</v>
      </c>
      <c r="E66" s="304" t="s">
        <v>152</v>
      </c>
      <c r="F66" s="213" t="s">
        <v>101</v>
      </c>
      <c r="G66" s="214" t="s">
        <v>29</v>
      </c>
      <c r="H66" s="213">
        <v>1753</v>
      </c>
      <c r="I66" s="214"/>
      <c r="J66" s="214"/>
      <c r="K66" s="214"/>
      <c r="L66" s="214"/>
      <c r="M66" s="213">
        <v>1753</v>
      </c>
      <c r="N66" s="214"/>
      <c r="O66" s="213">
        <v>1753</v>
      </c>
      <c r="P66" s="229" t="s">
        <v>38</v>
      </c>
      <c r="Q66" s="229" t="s">
        <v>39</v>
      </c>
    </row>
    <row r="67" ht="18" customHeight="1" spans="1:17">
      <c r="A67" s="301"/>
      <c r="B67" s="307"/>
      <c r="C67" s="214"/>
      <c r="D67" s="214"/>
      <c r="E67" s="304"/>
      <c r="F67" s="213"/>
      <c r="G67" s="214"/>
      <c r="H67" s="213"/>
      <c r="I67" s="214"/>
      <c r="J67" s="214"/>
      <c r="K67" s="214"/>
      <c r="L67" s="214"/>
      <c r="M67" s="213"/>
      <c r="N67" s="214"/>
      <c r="O67" s="213"/>
      <c r="P67" s="229"/>
      <c r="Q67" s="229"/>
    </row>
    <row r="68" ht="27" customHeight="1" spans="1:20">
      <c r="A68" s="301"/>
      <c r="B68" s="307"/>
      <c r="C68" s="214"/>
      <c r="D68" s="214"/>
      <c r="E68" s="213" t="s">
        <v>153</v>
      </c>
      <c r="F68" s="213" t="s">
        <v>101</v>
      </c>
      <c r="G68" s="214" t="s">
        <v>29</v>
      </c>
      <c r="H68" s="213">
        <v>101</v>
      </c>
      <c r="I68" s="214"/>
      <c r="J68" s="214"/>
      <c r="K68" s="214"/>
      <c r="L68" s="214"/>
      <c r="M68" s="213"/>
      <c r="N68" s="214">
        <v>101</v>
      </c>
      <c r="O68" s="213">
        <v>101</v>
      </c>
      <c r="P68" s="244" t="s">
        <v>84</v>
      </c>
      <c r="Q68" s="219" t="s">
        <v>74</v>
      </c>
      <c r="T68" s="213"/>
    </row>
    <row r="69" ht="63" customHeight="1" spans="1:17">
      <c r="A69" s="325" t="s">
        <v>129</v>
      </c>
      <c r="B69" s="326" t="s">
        <v>130</v>
      </c>
      <c r="C69" s="212">
        <v>43</v>
      </c>
      <c r="D69" s="293" t="s">
        <v>154</v>
      </c>
      <c r="E69" s="213" t="s">
        <v>155</v>
      </c>
      <c r="F69" s="213" t="s">
        <v>101</v>
      </c>
      <c r="G69" s="214" t="s">
        <v>29</v>
      </c>
      <c r="H69" s="269">
        <v>3710</v>
      </c>
      <c r="I69" s="214"/>
      <c r="J69" s="214"/>
      <c r="K69" s="214"/>
      <c r="L69" s="214"/>
      <c r="M69" s="269">
        <v>3710</v>
      </c>
      <c r="N69" s="214"/>
      <c r="O69" s="269">
        <v>3710</v>
      </c>
      <c r="P69" s="229" t="s">
        <v>38</v>
      </c>
      <c r="Q69" s="229" t="s">
        <v>39</v>
      </c>
    </row>
    <row r="70" ht="35.1" customHeight="1" spans="1:20">
      <c r="A70" s="325"/>
      <c r="B70" s="326"/>
      <c r="C70" s="214"/>
      <c r="D70" s="293"/>
      <c r="E70" s="213" t="s">
        <v>153</v>
      </c>
      <c r="F70" s="213" t="s">
        <v>101</v>
      </c>
      <c r="G70" s="214" t="s">
        <v>29</v>
      </c>
      <c r="H70" s="213">
        <v>50</v>
      </c>
      <c r="I70" s="214"/>
      <c r="J70" s="214"/>
      <c r="K70" s="214"/>
      <c r="L70" s="214"/>
      <c r="M70" s="213"/>
      <c r="N70" s="214">
        <v>50</v>
      </c>
      <c r="O70" s="213">
        <v>50</v>
      </c>
      <c r="P70" s="244" t="s">
        <v>84</v>
      </c>
      <c r="Q70" s="219" t="s">
        <v>74</v>
      </c>
      <c r="T70" s="213"/>
    </row>
    <row r="71" ht="67" customHeight="1" spans="1:22">
      <c r="A71" s="325"/>
      <c r="B71" s="326"/>
      <c r="C71" s="214">
        <v>44</v>
      </c>
      <c r="D71" s="293" t="s">
        <v>156</v>
      </c>
      <c r="E71" s="229" t="s">
        <v>157</v>
      </c>
      <c r="F71" s="213" t="s">
        <v>91</v>
      </c>
      <c r="G71" s="214" t="s">
        <v>29</v>
      </c>
      <c r="H71" s="213">
        <v>2842</v>
      </c>
      <c r="I71" s="214"/>
      <c r="J71" s="214"/>
      <c r="K71" s="214"/>
      <c r="L71" s="214"/>
      <c r="M71" s="214"/>
      <c r="N71" s="308">
        <v>923</v>
      </c>
      <c r="O71" s="308">
        <v>923</v>
      </c>
      <c r="P71" s="229" t="s">
        <v>158</v>
      </c>
      <c r="Q71" s="219" t="s">
        <v>25</v>
      </c>
      <c r="V71" s="213"/>
    </row>
    <row r="72" ht="37" customHeight="1" spans="1:20">
      <c r="A72" s="325"/>
      <c r="B72" s="326"/>
      <c r="C72" s="214"/>
      <c r="D72" s="293"/>
      <c r="E72" s="229" t="s">
        <v>159</v>
      </c>
      <c r="F72" s="213" t="s">
        <v>101</v>
      </c>
      <c r="G72" s="214" t="s">
        <v>29</v>
      </c>
      <c r="H72" s="269">
        <v>134</v>
      </c>
      <c r="I72" s="214"/>
      <c r="J72" s="214"/>
      <c r="K72" s="214"/>
      <c r="L72" s="214"/>
      <c r="M72" s="213"/>
      <c r="N72" s="269">
        <v>134</v>
      </c>
      <c r="O72" s="269">
        <v>134</v>
      </c>
      <c r="P72" s="244" t="s">
        <v>84</v>
      </c>
      <c r="Q72" s="219" t="s">
        <v>74</v>
      </c>
      <c r="T72" s="213"/>
    </row>
    <row r="73" ht="57.95" customHeight="1" spans="1:22">
      <c r="A73" s="325"/>
      <c r="B73" s="326"/>
      <c r="C73" s="214">
        <v>45</v>
      </c>
      <c r="D73" s="293" t="s">
        <v>160</v>
      </c>
      <c r="E73" s="229" t="s">
        <v>161</v>
      </c>
      <c r="F73" s="213" t="s">
        <v>101</v>
      </c>
      <c r="G73" s="214" t="s">
        <v>29</v>
      </c>
      <c r="H73" s="213">
        <v>661</v>
      </c>
      <c r="I73" s="214"/>
      <c r="J73" s="214"/>
      <c r="K73" s="214"/>
      <c r="L73" s="214"/>
      <c r="M73" s="214"/>
      <c r="N73" s="213">
        <v>661</v>
      </c>
      <c r="O73" s="213">
        <v>661</v>
      </c>
      <c r="P73" s="229" t="s">
        <v>158</v>
      </c>
      <c r="Q73" s="219" t="s">
        <v>25</v>
      </c>
      <c r="V73" s="213"/>
    </row>
    <row r="74" ht="60" customHeight="1" spans="1:20">
      <c r="A74" s="325"/>
      <c r="B74" s="326"/>
      <c r="C74" s="210">
        <v>46</v>
      </c>
      <c r="D74" s="327" t="s">
        <v>162</v>
      </c>
      <c r="E74" s="328" t="s">
        <v>163</v>
      </c>
      <c r="F74" s="213" t="s">
        <v>91</v>
      </c>
      <c r="G74" s="214" t="s">
        <v>29</v>
      </c>
      <c r="H74" s="269">
        <v>6089</v>
      </c>
      <c r="I74" s="214"/>
      <c r="J74" s="214"/>
      <c r="K74" s="214"/>
      <c r="L74" s="214"/>
      <c r="M74" s="213"/>
      <c r="N74" s="214">
        <v>1803</v>
      </c>
      <c r="O74" s="264">
        <v>1803</v>
      </c>
      <c r="P74" s="229" t="s">
        <v>158</v>
      </c>
      <c r="Q74" s="219" t="s">
        <v>25</v>
      </c>
      <c r="T74" s="213"/>
    </row>
    <row r="75" ht="42" customHeight="1" spans="1:20">
      <c r="A75" s="325"/>
      <c r="B75" s="326"/>
      <c r="C75" s="329"/>
      <c r="D75" s="330"/>
      <c r="E75" s="328" t="s">
        <v>164</v>
      </c>
      <c r="F75" s="213" t="s">
        <v>28</v>
      </c>
      <c r="G75" s="214" t="s">
        <v>29</v>
      </c>
      <c r="H75" s="213">
        <v>768</v>
      </c>
      <c r="I75" s="214"/>
      <c r="J75" s="214"/>
      <c r="K75" s="214"/>
      <c r="L75" s="214"/>
      <c r="M75" s="213">
        <v>768</v>
      </c>
      <c r="N75" s="214"/>
      <c r="O75" s="213">
        <v>768</v>
      </c>
      <c r="P75" s="229" t="s">
        <v>165</v>
      </c>
      <c r="Q75" s="229" t="s">
        <v>74</v>
      </c>
      <c r="T75" s="213"/>
    </row>
    <row r="76" ht="32.1" customHeight="1" spans="1:20">
      <c r="A76" s="325"/>
      <c r="B76" s="326"/>
      <c r="C76" s="212"/>
      <c r="D76" s="331"/>
      <c r="E76" s="328" t="s">
        <v>166</v>
      </c>
      <c r="F76" s="213" t="s">
        <v>28</v>
      </c>
      <c r="G76" s="214" t="s">
        <v>29</v>
      </c>
      <c r="H76" s="213">
        <v>230</v>
      </c>
      <c r="I76" s="214"/>
      <c r="J76" s="214"/>
      <c r="K76" s="214"/>
      <c r="L76" s="214"/>
      <c r="M76" s="213"/>
      <c r="N76" s="214">
        <v>230</v>
      </c>
      <c r="O76" s="213">
        <v>230</v>
      </c>
      <c r="P76" s="244" t="s">
        <v>84</v>
      </c>
      <c r="Q76" s="219" t="s">
        <v>74</v>
      </c>
      <c r="T76" s="213"/>
    </row>
    <row r="77" ht="56" customHeight="1" spans="1:22">
      <c r="A77" s="325"/>
      <c r="B77" s="326"/>
      <c r="C77" s="214">
        <v>47</v>
      </c>
      <c r="D77" s="293" t="s">
        <v>167</v>
      </c>
      <c r="E77" s="229" t="s">
        <v>168</v>
      </c>
      <c r="F77" s="213" t="s">
        <v>101</v>
      </c>
      <c r="G77" s="214" t="s">
        <v>29</v>
      </c>
      <c r="H77" s="269">
        <v>5302</v>
      </c>
      <c r="I77" s="214"/>
      <c r="J77" s="214"/>
      <c r="K77" s="214"/>
      <c r="L77" s="214"/>
      <c r="M77" s="214"/>
      <c r="N77" s="269">
        <v>5302</v>
      </c>
      <c r="O77" s="269">
        <v>5302</v>
      </c>
      <c r="P77" s="229" t="s">
        <v>158</v>
      </c>
      <c r="Q77" s="219" t="s">
        <v>25</v>
      </c>
      <c r="V77" s="213"/>
    </row>
    <row r="78" ht="36" customHeight="1" spans="1:22">
      <c r="A78" s="325"/>
      <c r="B78" s="326"/>
      <c r="C78" s="214"/>
      <c r="D78" s="293"/>
      <c r="E78" s="229" t="s">
        <v>169</v>
      </c>
      <c r="F78" s="213" t="s">
        <v>101</v>
      </c>
      <c r="G78" s="214" t="s">
        <v>29</v>
      </c>
      <c r="H78" s="213">
        <v>945</v>
      </c>
      <c r="I78" s="214"/>
      <c r="J78" s="214"/>
      <c r="K78" s="214"/>
      <c r="L78" s="214"/>
      <c r="M78" s="214">
        <v>945</v>
      </c>
      <c r="N78" s="213"/>
      <c r="O78" s="213">
        <v>945</v>
      </c>
      <c r="P78" s="229" t="s">
        <v>165</v>
      </c>
      <c r="Q78" s="229" t="s">
        <v>74</v>
      </c>
      <c r="V78" s="213"/>
    </row>
    <row r="79" ht="30" customHeight="1" spans="1:20">
      <c r="A79" s="325"/>
      <c r="B79" s="326"/>
      <c r="C79" s="214"/>
      <c r="D79" s="293"/>
      <c r="E79" s="229" t="s">
        <v>170</v>
      </c>
      <c r="F79" s="213" t="s">
        <v>101</v>
      </c>
      <c r="G79" s="214" t="s">
        <v>29</v>
      </c>
      <c r="H79" s="213">
        <v>213</v>
      </c>
      <c r="I79" s="214"/>
      <c r="J79" s="214"/>
      <c r="K79" s="214"/>
      <c r="L79" s="214"/>
      <c r="M79" s="213">
        <v>213</v>
      </c>
      <c r="N79" s="214"/>
      <c r="O79" s="213">
        <v>213</v>
      </c>
      <c r="P79" s="229" t="s">
        <v>84</v>
      </c>
      <c r="Q79" s="229" t="s">
        <v>74</v>
      </c>
      <c r="T79" s="213"/>
    </row>
    <row r="80" ht="49" customHeight="1" spans="1:22">
      <c r="A80" s="325"/>
      <c r="B80" s="326"/>
      <c r="C80" s="214">
        <v>48</v>
      </c>
      <c r="D80" s="293" t="s">
        <v>171</v>
      </c>
      <c r="E80" s="229" t="s">
        <v>172</v>
      </c>
      <c r="F80" s="213" t="s">
        <v>91</v>
      </c>
      <c r="G80" s="214" t="s">
        <v>29</v>
      </c>
      <c r="H80" s="213">
        <v>3959</v>
      </c>
      <c r="I80" s="214"/>
      <c r="J80" s="214"/>
      <c r="K80" s="214"/>
      <c r="L80" s="214"/>
      <c r="M80" s="214"/>
      <c r="N80" s="213">
        <v>3045</v>
      </c>
      <c r="O80" s="213">
        <v>3045</v>
      </c>
      <c r="P80" s="229" t="s">
        <v>158</v>
      </c>
      <c r="Q80" s="219" t="s">
        <v>25</v>
      </c>
      <c r="V80" s="213"/>
    </row>
    <row r="81" ht="67" customHeight="1" spans="1:22">
      <c r="A81" s="301" t="s">
        <v>129</v>
      </c>
      <c r="B81" s="326" t="s">
        <v>130</v>
      </c>
      <c r="C81" s="214">
        <v>49</v>
      </c>
      <c r="D81" s="293" t="s">
        <v>173</v>
      </c>
      <c r="E81" s="229" t="s">
        <v>174</v>
      </c>
      <c r="F81" s="213" t="s">
        <v>91</v>
      </c>
      <c r="G81" s="214" t="s">
        <v>29</v>
      </c>
      <c r="H81" s="213">
        <v>2158</v>
      </c>
      <c r="I81" s="214"/>
      <c r="J81" s="214"/>
      <c r="K81" s="214"/>
      <c r="L81" s="214"/>
      <c r="M81" s="214"/>
      <c r="N81" s="213">
        <v>1380</v>
      </c>
      <c r="O81" s="213">
        <v>1380</v>
      </c>
      <c r="P81" s="229" t="s">
        <v>158</v>
      </c>
      <c r="Q81" s="219" t="s">
        <v>25</v>
      </c>
      <c r="V81" s="213"/>
    </row>
    <row r="82" ht="36" customHeight="1" spans="1:22">
      <c r="A82" s="301"/>
      <c r="B82" s="326"/>
      <c r="C82" s="214"/>
      <c r="D82" s="293"/>
      <c r="E82" s="229" t="s">
        <v>175</v>
      </c>
      <c r="F82" s="213" t="s">
        <v>101</v>
      </c>
      <c r="G82" s="214" t="s">
        <v>29</v>
      </c>
      <c r="H82" s="213">
        <v>433</v>
      </c>
      <c r="I82" s="214"/>
      <c r="J82" s="214"/>
      <c r="K82" s="214"/>
      <c r="L82" s="214"/>
      <c r="M82" s="214">
        <v>433</v>
      </c>
      <c r="N82" s="213"/>
      <c r="O82" s="213">
        <v>433</v>
      </c>
      <c r="P82" s="229" t="s">
        <v>165</v>
      </c>
      <c r="Q82" s="229" t="s">
        <v>74</v>
      </c>
      <c r="V82" s="213"/>
    </row>
    <row r="83" ht="33.95" customHeight="1" spans="1:20">
      <c r="A83" s="301"/>
      <c r="B83" s="326"/>
      <c r="C83" s="214"/>
      <c r="D83" s="293"/>
      <c r="E83" s="229" t="s">
        <v>159</v>
      </c>
      <c r="F83" s="213" t="s">
        <v>101</v>
      </c>
      <c r="G83" s="214" t="s">
        <v>29</v>
      </c>
      <c r="H83" s="213">
        <v>133</v>
      </c>
      <c r="I83" s="214"/>
      <c r="J83" s="214"/>
      <c r="K83" s="214"/>
      <c r="L83" s="214"/>
      <c r="M83" s="213"/>
      <c r="N83" s="214">
        <v>133</v>
      </c>
      <c r="O83" s="213">
        <v>133</v>
      </c>
      <c r="P83" s="229" t="s">
        <v>84</v>
      </c>
      <c r="Q83" s="229" t="s">
        <v>74</v>
      </c>
      <c r="T83" s="213"/>
    </row>
    <row r="84" ht="67" customHeight="1" spans="1:22">
      <c r="A84" s="301"/>
      <c r="B84" s="326"/>
      <c r="C84" s="214">
        <v>50</v>
      </c>
      <c r="D84" s="293" t="s">
        <v>176</v>
      </c>
      <c r="E84" s="229" t="s">
        <v>177</v>
      </c>
      <c r="F84" s="213" t="s">
        <v>101</v>
      </c>
      <c r="G84" s="214" t="s">
        <v>29</v>
      </c>
      <c r="H84" s="269">
        <v>1355</v>
      </c>
      <c r="I84" s="214"/>
      <c r="J84" s="214"/>
      <c r="K84" s="214"/>
      <c r="L84" s="214"/>
      <c r="M84" s="214"/>
      <c r="N84" s="269">
        <v>1355</v>
      </c>
      <c r="O84" s="269">
        <v>1355</v>
      </c>
      <c r="P84" s="229" t="s">
        <v>158</v>
      </c>
      <c r="Q84" s="219" t="s">
        <v>25</v>
      </c>
      <c r="V84" s="213"/>
    </row>
    <row r="85" ht="45.95" customHeight="1" spans="1:22">
      <c r="A85" s="301"/>
      <c r="B85" s="326"/>
      <c r="C85" s="214"/>
      <c r="D85" s="293"/>
      <c r="E85" s="229" t="s">
        <v>178</v>
      </c>
      <c r="F85" s="213" t="s">
        <v>101</v>
      </c>
      <c r="G85" s="214" t="s">
        <v>29</v>
      </c>
      <c r="H85" s="213">
        <v>289</v>
      </c>
      <c r="I85" s="214"/>
      <c r="J85" s="214"/>
      <c r="K85" s="214"/>
      <c r="L85" s="214"/>
      <c r="M85" s="214">
        <v>289</v>
      </c>
      <c r="N85" s="213"/>
      <c r="O85" s="213">
        <v>289</v>
      </c>
      <c r="P85" s="229" t="s">
        <v>165</v>
      </c>
      <c r="Q85" s="229" t="s">
        <v>74</v>
      </c>
      <c r="V85" s="213"/>
    </row>
    <row r="86" ht="44.1" customHeight="1" spans="1:17">
      <c r="A86" s="301"/>
      <c r="B86" s="326"/>
      <c r="C86" s="214"/>
      <c r="D86" s="293"/>
      <c r="E86" s="219" t="s">
        <v>159</v>
      </c>
      <c r="F86" s="213" t="s">
        <v>101</v>
      </c>
      <c r="G86" s="214" t="s">
        <v>29</v>
      </c>
      <c r="H86" s="213">
        <v>87</v>
      </c>
      <c r="I86" s="214"/>
      <c r="J86" s="214"/>
      <c r="K86" s="214"/>
      <c r="L86" s="214"/>
      <c r="M86" s="213"/>
      <c r="N86" s="214">
        <v>87</v>
      </c>
      <c r="O86" s="213">
        <v>87</v>
      </c>
      <c r="P86" s="229" t="s">
        <v>84</v>
      </c>
      <c r="Q86" s="229" t="s">
        <v>74</v>
      </c>
    </row>
    <row r="87" ht="45" customHeight="1" spans="1:22">
      <c r="A87" s="301"/>
      <c r="B87" s="326"/>
      <c r="C87" s="214">
        <v>51</v>
      </c>
      <c r="D87" s="293" t="s">
        <v>179</v>
      </c>
      <c r="E87" s="229" t="s">
        <v>180</v>
      </c>
      <c r="F87" s="213" t="s">
        <v>91</v>
      </c>
      <c r="G87" s="214" t="s">
        <v>29</v>
      </c>
      <c r="H87" s="214">
        <v>16380</v>
      </c>
      <c r="I87" s="214"/>
      <c r="J87" s="214"/>
      <c r="K87" s="214"/>
      <c r="L87" s="214"/>
      <c r="M87" s="214"/>
      <c r="N87" s="214">
        <v>4000</v>
      </c>
      <c r="O87" s="214">
        <v>4000</v>
      </c>
      <c r="P87" s="229" t="s">
        <v>158</v>
      </c>
      <c r="Q87" s="219" t="s">
        <v>25</v>
      </c>
      <c r="V87" s="214"/>
    </row>
    <row r="88" ht="50.1" customHeight="1" spans="1:17">
      <c r="A88" s="301"/>
      <c r="B88" s="326"/>
      <c r="C88" s="214">
        <v>52</v>
      </c>
      <c r="D88" s="293" t="s">
        <v>181</v>
      </c>
      <c r="E88" s="229" t="s">
        <v>182</v>
      </c>
      <c r="F88" s="213" t="s">
        <v>127</v>
      </c>
      <c r="G88" s="214" t="s">
        <v>29</v>
      </c>
      <c r="H88" s="213">
        <v>1400</v>
      </c>
      <c r="I88" s="214"/>
      <c r="J88" s="214"/>
      <c r="K88" s="214"/>
      <c r="L88" s="214"/>
      <c r="M88" s="213"/>
      <c r="N88" s="213">
        <v>1400</v>
      </c>
      <c r="O88" s="213">
        <v>1400</v>
      </c>
      <c r="P88" s="229" t="s">
        <v>158</v>
      </c>
      <c r="Q88" s="219" t="s">
        <v>25</v>
      </c>
    </row>
    <row r="89" ht="51.95" customHeight="1" spans="1:17">
      <c r="A89" s="301"/>
      <c r="B89" s="326"/>
      <c r="C89" s="214">
        <v>53</v>
      </c>
      <c r="D89" s="293" t="s">
        <v>183</v>
      </c>
      <c r="E89" s="229" t="s">
        <v>184</v>
      </c>
      <c r="F89" s="213" t="s">
        <v>185</v>
      </c>
      <c r="G89" s="214" t="s">
        <v>29</v>
      </c>
      <c r="H89" s="213">
        <v>1100</v>
      </c>
      <c r="I89" s="214"/>
      <c r="J89" s="214"/>
      <c r="K89" s="214"/>
      <c r="L89" s="214"/>
      <c r="M89" s="213"/>
      <c r="N89" s="214">
        <v>300</v>
      </c>
      <c r="O89" s="213">
        <v>300</v>
      </c>
      <c r="P89" s="229" t="s">
        <v>158</v>
      </c>
      <c r="Q89" s="219" t="s">
        <v>25</v>
      </c>
    </row>
    <row r="90" ht="48.95" customHeight="1" spans="1:17">
      <c r="A90" s="301"/>
      <c r="B90" s="326"/>
      <c r="C90" s="214">
        <v>54</v>
      </c>
      <c r="D90" s="293" t="s">
        <v>186</v>
      </c>
      <c r="E90" s="229" t="s">
        <v>187</v>
      </c>
      <c r="F90" s="213" t="s">
        <v>185</v>
      </c>
      <c r="G90" s="214" t="s">
        <v>29</v>
      </c>
      <c r="H90" s="213">
        <v>900</v>
      </c>
      <c r="I90" s="214"/>
      <c r="J90" s="214"/>
      <c r="K90" s="214"/>
      <c r="L90" s="214"/>
      <c r="M90" s="213"/>
      <c r="N90" s="214">
        <v>200</v>
      </c>
      <c r="O90" s="213">
        <v>200</v>
      </c>
      <c r="P90" s="229" t="s">
        <v>158</v>
      </c>
      <c r="Q90" s="219" t="s">
        <v>25</v>
      </c>
    </row>
    <row r="91" ht="54.95" customHeight="1" spans="1:17">
      <c r="A91" s="301"/>
      <c r="B91" s="326"/>
      <c r="C91" s="214">
        <v>55</v>
      </c>
      <c r="D91" s="293" t="s">
        <v>188</v>
      </c>
      <c r="E91" s="229" t="s">
        <v>189</v>
      </c>
      <c r="F91" s="213" t="s">
        <v>127</v>
      </c>
      <c r="G91" s="214" t="s">
        <v>29</v>
      </c>
      <c r="H91" s="213">
        <v>700</v>
      </c>
      <c r="I91" s="214"/>
      <c r="J91" s="214"/>
      <c r="K91" s="214"/>
      <c r="L91" s="214"/>
      <c r="M91" s="213"/>
      <c r="N91" s="214">
        <v>700</v>
      </c>
      <c r="O91" s="213">
        <v>700</v>
      </c>
      <c r="P91" s="229" t="s">
        <v>158</v>
      </c>
      <c r="Q91" s="219" t="s">
        <v>25</v>
      </c>
    </row>
    <row r="92" ht="45.95" customHeight="1" spans="1:17">
      <c r="A92" s="301"/>
      <c r="B92" s="326"/>
      <c r="C92" s="214">
        <v>56</v>
      </c>
      <c r="D92" s="293" t="s">
        <v>190</v>
      </c>
      <c r="E92" s="229" t="s">
        <v>191</v>
      </c>
      <c r="F92" s="213" t="s">
        <v>185</v>
      </c>
      <c r="G92" s="214" t="s">
        <v>29</v>
      </c>
      <c r="H92" s="213">
        <v>900</v>
      </c>
      <c r="I92" s="214"/>
      <c r="J92" s="214"/>
      <c r="K92" s="214"/>
      <c r="L92" s="214"/>
      <c r="M92" s="213"/>
      <c r="N92" s="214">
        <v>300</v>
      </c>
      <c r="O92" s="213">
        <v>300</v>
      </c>
      <c r="P92" s="229" t="s">
        <v>158</v>
      </c>
      <c r="Q92" s="219" t="s">
        <v>25</v>
      </c>
    </row>
    <row r="93" ht="39" customHeight="1" spans="1:17">
      <c r="A93" s="332" t="s">
        <v>129</v>
      </c>
      <c r="B93" s="333" t="s">
        <v>192</v>
      </c>
      <c r="C93" s="214">
        <v>57</v>
      </c>
      <c r="D93" s="293" t="s">
        <v>193</v>
      </c>
      <c r="E93" s="229" t="s">
        <v>194</v>
      </c>
      <c r="F93" s="213" t="s">
        <v>81</v>
      </c>
      <c r="G93" s="214" t="s">
        <v>29</v>
      </c>
      <c r="H93" s="251">
        <v>50</v>
      </c>
      <c r="I93" s="214"/>
      <c r="J93" s="214"/>
      <c r="K93" s="214"/>
      <c r="L93" s="214"/>
      <c r="M93" s="251">
        <v>50</v>
      </c>
      <c r="N93" s="214"/>
      <c r="O93" s="251">
        <v>50</v>
      </c>
      <c r="P93" s="229" t="s">
        <v>195</v>
      </c>
      <c r="Q93" s="219" t="s">
        <v>25</v>
      </c>
    </row>
    <row r="94" ht="50.1" customHeight="1" spans="1:17">
      <c r="A94" s="332"/>
      <c r="B94" s="333"/>
      <c r="C94" s="214">
        <v>58</v>
      </c>
      <c r="D94" s="293" t="s">
        <v>196</v>
      </c>
      <c r="E94" s="229" t="s">
        <v>197</v>
      </c>
      <c r="F94" s="213" t="s">
        <v>81</v>
      </c>
      <c r="G94" s="214" t="s">
        <v>29</v>
      </c>
      <c r="H94" s="251">
        <v>1090</v>
      </c>
      <c r="I94" s="214"/>
      <c r="J94" s="214"/>
      <c r="K94" s="214"/>
      <c r="L94" s="214"/>
      <c r="M94" s="251"/>
      <c r="N94" s="214">
        <v>350</v>
      </c>
      <c r="O94" s="251">
        <v>350</v>
      </c>
      <c r="P94" s="229" t="s">
        <v>158</v>
      </c>
      <c r="Q94" s="219" t="s">
        <v>25</v>
      </c>
    </row>
    <row r="95" ht="21" customHeight="1" spans="1:17">
      <c r="A95" s="332"/>
      <c r="B95" s="333"/>
      <c r="C95" s="290" t="s">
        <v>64</v>
      </c>
      <c r="D95" s="334"/>
      <c r="E95" s="334"/>
      <c r="F95" s="334"/>
      <c r="G95" s="334"/>
      <c r="H95" s="291">
        <f>SUM(H53:H94)</f>
        <v>62040</v>
      </c>
      <c r="I95" s="291"/>
      <c r="J95" s="344"/>
      <c r="K95" s="291">
        <v>4400</v>
      </c>
      <c r="L95" s="344"/>
      <c r="M95" s="345">
        <v>9271</v>
      </c>
      <c r="N95" s="345">
        <v>21100</v>
      </c>
      <c r="O95" s="345">
        <f>SUM(O53:O94)</f>
        <v>34771</v>
      </c>
      <c r="P95" s="213"/>
      <c r="Q95" s="213"/>
    </row>
    <row r="96" ht="52" customHeight="1" spans="1:17">
      <c r="A96" s="332"/>
      <c r="B96" s="333"/>
      <c r="C96" s="214">
        <v>59</v>
      </c>
      <c r="D96" s="293" t="s">
        <v>198</v>
      </c>
      <c r="E96" s="229" t="s">
        <v>199</v>
      </c>
      <c r="F96" s="213" t="s">
        <v>28</v>
      </c>
      <c r="G96" s="214" t="s">
        <v>23</v>
      </c>
      <c r="H96" s="213">
        <v>998700</v>
      </c>
      <c r="I96" s="214"/>
      <c r="J96" s="220">
        <v>16118</v>
      </c>
      <c r="K96" s="214"/>
      <c r="L96" s="214"/>
      <c r="M96" s="214"/>
      <c r="N96" s="214"/>
      <c r="O96" s="214">
        <v>16118</v>
      </c>
      <c r="P96" s="213" t="s">
        <v>12</v>
      </c>
      <c r="Q96" s="213" t="s">
        <v>97</v>
      </c>
    </row>
    <row r="97" ht="48" customHeight="1" spans="1:17">
      <c r="A97" s="332"/>
      <c r="B97" s="333"/>
      <c r="C97" s="214">
        <v>60</v>
      </c>
      <c r="D97" s="293" t="s">
        <v>200</v>
      </c>
      <c r="E97" s="229" t="s">
        <v>201</v>
      </c>
      <c r="F97" s="213">
        <v>2023</v>
      </c>
      <c r="G97" s="214" t="s">
        <v>29</v>
      </c>
      <c r="H97" s="213">
        <v>30000</v>
      </c>
      <c r="I97" s="214"/>
      <c r="J97" s="220">
        <v>30000</v>
      </c>
      <c r="K97" s="214"/>
      <c r="L97" s="214"/>
      <c r="M97" s="214"/>
      <c r="N97" s="214"/>
      <c r="O97" s="214">
        <f>SUM(I97:N97)</f>
        <v>30000</v>
      </c>
      <c r="P97" s="213" t="s">
        <v>12</v>
      </c>
      <c r="Q97" s="213" t="s">
        <v>97</v>
      </c>
    </row>
    <row r="98" ht="23.1" customHeight="1" spans="1:17">
      <c r="A98" s="332"/>
      <c r="B98" s="335"/>
      <c r="C98" s="277" t="s">
        <v>64</v>
      </c>
      <c r="D98" s="277"/>
      <c r="E98" s="277"/>
      <c r="F98" s="277"/>
      <c r="G98" s="277"/>
      <c r="H98" s="276">
        <f>SUM(H96:H97)</f>
        <v>1028700</v>
      </c>
      <c r="I98" s="277"/>
      <c r="J98" s="225">
        <f>SUM(J96:J97)</f>
        <v>46118</v>
      </c>
      <c r="K98" s="225"/>
      <c r="L98" s="225"/>
      <c r="M98" s="277"/>
      <c r="N98" s="277"/>
      <c r="O98" s="277">
        <f>SUM(O96:O97)</f>
        <v>46118</v>
      </c>
      <c r="P98" s="214"/>
      <c r="Q98" s="214"/>
    </row>
    <row r="99" ht="27" customHeight="1" spans="1:17">
      <c r="A99" s="336"/>
      <c r="B99" s="337" t="s">
        <v>17</v>
      </c>
      <c r="C99" s="337"/>
      <c r="D99" s="337"/>
      <c r="E99" s="337"/>
      <c r="F99" s="337"/>
      <c r="G99" s="337"/>
      <c r="H99" s="298">
        <f>SUM(H95:H97)</f>
        <v>1090740</v>
      </c>
      <c r="I99" s="298">
        <v>500</v>
      </c>
      <c r="J99" s="346">
        <v>31118</v>
      </c>
      <c r="K99" s="298">
        <v>6400</v>
      </c>
      <c r="L99" s="298">
        <f>SUM(L98:L98)</f>
        <v>0</v>
      </c>
      <c r="M99" s="298">
        <f>SUM(M95:M97)</f>
        <v>9271</v>
      </c>
      <c r="N99" s="298">
        <f>SUM(N95:N97)</f>
        <v>21100</v>
      </c>
      <c r="O99" s="298">
        <f>SUM(O95:O97)</f>
        <v>80889</v>
      </c>
      <c r="P99" s="347"/>
      <c r="Q99" s="347"/>
    </row>
    <row r="100" s="284" customFormat="1" ht="57.95" customHeight="1" spans="1:22">
      <c r="A100" s="217" t="s">
        <v>202</v>
      </c>
      <c r="B100" s="226" t="s">
        <v>203</v>
      </c>
      <c r="C100" s="214">
        <v>61</v>
      </c>
      <c r="D100" s="303" t="s">
        <v>204</v>
      </c>
      <c r="E100" s="304" t="s">
        <v>205</v>
      </c>
      <c r="F100" s="213" t="s">
        <v>206</v>
      </c>
      <c r="G100" s="214" t="s">
        <v>23</v>
      </c>
      <c r="H100" s="267">
        <v>360000</v>
      </c>
      <c r="I100" s="214"/>
      <c r="J100" s="214"/>
      <c r="K100" s="214"/>
      <c r="L100" s="214"/>
      <c r="M100" s="214"/>
      <c r="N100" s="304">
        <v>30000</v>
      </c>
      <c r="O100" s="304">
        <v>30000</v>
      </c>
      <c r="P100" s="251" t="s">
        <v>84</v>
      </c>
      <c r="Q100" s="229" t="s">
        <v>207</v>
      </c>
      <c r="S100" s="136"/>
      <c r="U100" s="286"/>
      <c r="V100" s="286"/>
    </row>
    <row r="101" s="284" customFormat="1" ht="45" customHeight="1" spans="1:22">
      <c r="A101" s="217"/>
      <c r="B101" s="226"/>
      <c r="C101" s="214">
        <v>62</v>
      </c>
      <c r="D101" s="303" t="s">
        <v>208</v>
      </c>
      <c r="E101" s="304" t="s">
        <v>209</v>
      </c>
      <c r="F101" s="213" t="s">
        <v>210</v>
      </c>
      <c r="G101" s="214" t="s">
        <v>23</v>
      </c>
      <c r="H101" s="267">
        <v>250000</v>
      </c>
      <c r="I101" s="214"/>
      <c r="J101" s="214"/>
      <c r="K101" s="214"/>
      <c r="L101" s="214"/>
      <c r="M101" s="214"/>
      <c r="N101" s="304">
        <v>10000</v>
      </c>
      <c r="O101" s="304">
        <v>10000</v>
      </c>
      <c r="P101" s="251" t="s">
        <v>84</v>
      </c>
      <c r="Q101" s="229" t="s">
        <v>211</v>
      </c>
      <c r="S101" s="136"/>
      <c r="U101" s="286"/>
      <c r="V101" s="286"/>
    </row>
    <row r="102" s="284" customFormat="1" ht="48.95" customHeight="1" spans="1:22">
      <c r="A102" s="217"/>
      <c r="B102" s="226"/>
      <c r="C102" s="214">
        <v>63</v>
      </c>
      <c r="D102" s="303" t="s">
        <v>212</v>
      </c>
      <c r="E102" s="304" t="s">
        <v>213</v>
      </c>
      <c r="F102" s="213" t="s">
        <v>206</v>
      </c>
      <c r="G102" s="214" t="s">
        <v>23</v>
      </c>
      <c r="H102" s="338">
        <v>120000</v>
      </c>
      <c r="I102" s="214"/>
      <c r="J102" s="214"/>
      <c r="K102" s="214"/>
      <c r="L102" s="214"/>
      <c r="M102" s="214"/>
      <c r="N102" s="281">
        <v>10000</v>
      </c>
      <c r="O102" s="281">
        <v>10000</v>
      </c>
      <c r="P102" s="251" t="s">
        <v>84</v>
      </c>
      <c r="Q102" s="229" t="s">
        <v>214</v>
      </c>
      <c r="S102" s="136"/>
      <c r="U102" s="286"/>
      <c r="V102" s="286"/>
    </row>
    <row r="103" s="284" customFormat="1" ht="33.95" customHeight="1" spans="1:22">
      <c r="A103" s="217"/>
      <c r="B103" s="226"/>
      <c r="C103" s="214">
        <v>64</v>
      </c>
      <c r="D103" s="303" t="s">
        <v>215</v>
      </c>
      <c r="E103" s="304" t="s">
        <v>216</v>
      </c>
      <c r="F103" s="213" t="s">
        <v>217</v>
      </c>
      <c r="G103" s="214" t="s">
        <v>23</v>
      </c>
      <c r="H103" s="338">
        <v>140000</v>
      </c>
      <c r="I103" s="214"/>
      <c r="J103" s="214"/>
      <c r="K103" s="214"/>
      <c r="L103" s="214"/>
      <c r="M103" s="214"/>
      <c r="N103" s="304">
        <v>31000</v>
      </c>
      <c r="O103" s="304">
        <v>31000</v>
      </c>
      <c r="P103" s="251" t="s">
        <v>84</v>
      </c>
      <c r="Q103" s="229" t="s">
        <v>218</v>
      </c>
      <c r="S103" s="136"/>
      <c r="U103" s="286"/>
      <c r="V103" s="286"/>
    </row>
    <row r="104" s="284" customFormat="1" ht="51.95" customHeight="1" spans="1:22">
      <c r="A104" s="217"/>
      <c r="B104" s="226"/>
      <c r="C104" s="214">
        <v>65</v>
      </c>
      <c r="D104" s="303" t="s">
        <v>219</v>
      </c>
      <c r="E104" s="304" t="s">
        <v>220</v>
      </c>
      <c r="F104" s="213" t="s">
        <v>206</v>
      </c>
      <c r="G104" s="214" t="s">
        <v>23</v>
      </c>
      <c r="H104" s="267">
        <v>110000</v>
      </c>
      <c r="I104" s="214"/>
      <c r="J104" s="214"/>
      <c r="K104" s="214"/>
      <c r="L104" s="214"/>
      <c r="M104" s="214"/>
      <c r="N104" s="281">
        <v>3000</v>
      </c>
      <c r="O104" s="281">
        <v>3000</v>
      </c>
      <c r="P104" s="251" t="s">
        <v>84</v>
      </c>
      <c r="Q104" s="229" t="s">
        <v>221</v>
      </c>
      <c r="S104" s="136"/>
      <c r="U104" s="286"/>
      <c r="V104" s="286"/>
    </row>
    <row r="105" s="284" customFormat="1" ht="21.95" customHeight="1" spans="1:22">
      <c r="A105" s="217"/>
      <c r="B105" s="226"/>
      <c r="C105" s="277" t="s">
        <v>64</v>
      </c>
      <c r="D105" s="277"/>
      <c r="E105" s="277"/>
      <c r="F105" s="277"/>
      <c r="G105" s="277"/>
      <c r="H105" s="339">
        <f t="shared" ref="H105:O105" si="7">SUM(H100:H104)</f>
        <v>980000</v>
      </c>
      <c r="I105" s="339">
        <f t="shared" si="7"/>
        <v>0</v>
      </c>
      <c r="J105" s="339">
        <f t="shared" si="7"/>
        <v>0</v>
      </c>
      <c r="K105" s="339">
        <f t="shared" si="7"/>
        <v>0</v>
      </c>
      <c r="L105" s="339">
        <f t="shared" si="7"/>
        <v>0</v>
      </c>
      <c r="M105" s="339">
        <f t="shared" si="7"/>
        <v>0</v>
      </c>
      <c r="N105" s="339">
        <f t="shared" si="7"/>
        <v>84000</v>
      </c>
      <c r="O105" s="339">
        <f t="shared" si="7"/>
        <v>84000</v>
      </c>
      <c r="P105" s="214"/>
      <c r="Q105" s="214"/>
      <c r="S105" s="136"/>
      <c r="U105" s="286"/>
      <c r="V105" s="286"/>
    </row>
    <row r="106" s="284" customFormat="1" ht="26.1" customHeight="1" spans="1:22">
      <c r="A106" s="217"/>
      <c r="B106" s="274" t="s">
        <v>17</v>
      </c>
      <c r="C106" s="274"/>
      <c r="D106" s="274"/>
      <c r="E106" s="274"/>
      <c r="F106" s="274"/>
      <c r="G106" s="274"/>
      <c r="H106" s="298">
        <f>H105</f>
        <v>980000</v>
      </c>
      <c r="I106" s="298">
        <f t="shared" ref="I106:O106" si="8">I105</f>
        <v>0</v>
      </c>
      <c r="J106" s="298">
        <f t="shared" si="8"/>
        <v>0</v>
      </c>
      <c r="K106" s="298">
        <f t="shared" si="8"/>
        <v>0</v>
      </c>
      <c r="L106" s="298">
        <f t="shared" si="8"/>
        <v>0</v>
      </c>
      <c r="M106" s="298">
        <f t="shared" si="8"/>
        <v>0</v>
      </c>
      <c r="N106" s="298">
        <f t="shared" si="8"/>
        <v>84000</v>
      </c>
      <c r="O106" s="298">
        <f t="shared" si="8"/>
        <v>84000</v>
      </c>
      <c r="P106" s="348"/>
      <c r="Q106" s="348"/>
      <c r="S106" s="136"/>
      <c r="U106" s="286"/>
      <c r="V106" s="286"/>
    </row>
    <row r="107" ht="33.95" customHeight="1" spans="1:17">
      <c r="A107" s="340" t="s">
        <v>222</v>
      </c>
      <c r="B107" s="341"/>
      <c r="C107" s="341"/>
      <c r="D107" s="341"/>
      <c r="E107" s="341"/>
      <c r="F107" s="341"/>
      <c r="G107" s="342"/>
      <c r="H107" s="343">
        <f>H43+H48+H52+H99+H106</f>
        <v>2547385</v>
      </c>
      <c r="I107" s="274"/>
      <c r="J107" s="343">
        <v>117300</v>
      </c>
      <c r="K107" s="274">
        <v>13800</v>
      </c>
      <c r="L107" s="274">
        <v>0</v>
      </c>
      <c r="M107" s="274">
        <v>22919</v>
      </c>
      <c r="N107" s="274">
        <v>207549</v>
      </c>
      <c r="O107" s="274">
        <f>O43+O48+O52+O99+O106</f>
        <v>361586</v>
      </c>
      <c r="P107" s="318"/>
      <c r="Q107" s="318"/>
    </row>
  </sheetData>
  <autoFilter ref="A1:Q108">
    <extLst/>
  </autoFilter>
  <mergeCells count="91">
    <mergeCell ref="A1:Q1"/>
    <mergeCell ref="H2:O2"/>
    <mergeCell ref="I3:O3"/>
    <mergeCell ref="C22:G22"/>
    <mergeCell ref="C25:G25"/>
    <mergeCell ref="C33:G33"/>
    <mergeCell ref="C35:G35"/>
    <mergeCell ref="C37:G37"/>
    <mergeCell ref="C42:G42"/>
    <mergeCell ref="B43:G43"/>
    <mergeCell ref="C45:G45"/>
    <mergeCell ref="C47:G47"/>
    <mergeCell ref="B48:G48"/>
    <mergeCell ref="C51:G51"/>
    <mergeCell ref="B52:G52"/>
    <mergeCell ref="C95:G95"/>
    <mergeCell ref="C98:G98"/>
    <mergeCell ref="B99:G99"/>
    <mergeCell ref="C105:G105"/>
    <mergeCell ref="B106:G106"/>
    <mergeCell ref="A107:G107"/>
    <mergeCell ref="A5:A14"/>
    <mergeCell ref="A15:A25"/>
    <mergeCell ref="A26:A37"/>
    <mergeCell ref="A38:A43"/>
    <mergeCell ref="A44:A48"/>
    <mergeCell ref="A49:A52"/>
    <mergeCell ref="A53:A68"/>
    <mergeCell ref="A69:A80"/>
    <mergeCell ref="A81:A92"/>
    <mergeCell ref="A93:A99"/>
    <mergeCell ref="A100:A106"/>
    <mergeCell ref="B5:B14"/>
    <mergeCell ref="B15:B22"/>
    <mergeCell ref="B23:B25"/>
    <mergeCell ref="B26:B33"/>
    <mergeCell ref="B34:B35"/>
    <mergeCell ref="B36:B37"/>
    <mergeCell ref="B38:B42"/>
    <mergeCell ref="B44:B45"/>
    <mergeCell ref="B46:B47"/>
    <mergeCell ref="B53:B68"/>
    <mergeCell ref="B69:B80"/>
    <mergeCell ref="B81:B92"/>
    <mergeCell ref="B93:B98"/>
    <mergeCell ref="B100:B105"/>
    <mergeCell ref="C53:C54"/>
    <mergeCell ref="C55:C56"/>
    <mergeCell ref="C57:C59"/>
    <mergeCell ref="C60:C62"/>
    <mergeCell ref="C63:C65"/>
    <mergeCell ref="C66:C68"/>
    <mergeCell ref="C69:C70"/>
    <mergeCell ref="C71:C72"/>
    <mergeCell ref="C74:C76"/>
    <mergeCell ref="C77:C79"/>
    <mergeCell ref="C81:C83"/>
    <mergeCell ref="C84:C86"/>
    <mergeCell ref="D53:D54"/>
    <mergeCell ref="D55:D56"/>
    <mergeCell ref="D57:D59"/>
    <mergeCell ref="D60:D62"/>
    <mergeCell ref="D63:D65"/>
    <mergeCell ref="D66:D68"/>
    <mergeCell ref="D69:D70"/>
    <mergeCell ref="D71:D72"/>
    <mergeCell ref="D74:D76"/>
    <mergeCell ref="D77:D79"/>
    <mergeCell ref="D81:D83"/>
    <mergeCell ref="D84:D86"/>
    <mergeCell ref="E2:E4"/>
    <mergeCell ref="E66:E67"/>
    <mergeCell ref="F2:F4"/>
    <mergeCell ref="F66:F67"/>
    <mergeCell ref="G2:G4"/>
    <mergeCell ref="G66:G67"/>
    <mergeCell ref="H3:H4"/>
    <mergeCell ref="H66:H67"/>
    <mergeCell ref="I66:I67"/>
    <mergeCell ref="J66:J67"/>
    <mergeCell ref="K66:K67"/>
    <mergeCell ref="L66:L67"/>
    <mergeCell ref="M66:M67"/>
    <mergeCell ref="N66:N67"/>
    <mergeCell ref="O66:O67"/>
    <mergeCell ref="P2:P4"/>
    <mergeCell ref="P66:P67"/>
    <mergeCell ref="Q2:Q4"/>
    <mergeCell ref="Q66:Q67"/>
    <mergeCell ref="A2:B4"/>
    <mergeCell ref="C2:D4"/>
  </mergeCells>
  <conditionalFormatting sqref="D19">
    <cfRule type="expression" dxfId="0" priority="5" stopIfTrue="1">
      <formula>AND(COUNTIF(#REF!,D19)&gt;1,NOT(ISBLANK(D19)))</formula>
    </cfRule>
  </conditionalFormatting>
  <conditionalFormatting sqref="D20">
    <cfRule type="expression" dxfId="0" priority="4" stopIfTrue="1">
      <formula>AND(COUNTIF(#REF!,D20)&gt;1,NOT(ISBLANK(D20)))</formula>
    </cfRule>
  </conditionalFormatting>
  <conditionalFormatting sqref="D49">
    <cfRule type="expression" dxfId="0" priority="1" stopIfTrue="1">
      <formula>AND(COUNTIF(#REF!,D49)&gt;1,NOT(ISBLANK(D49)))</formula>
    </cfRule>
  </conditionalFormatting>
  <conditionalFormatting sqref="D16:D17">
    <cfRule type="expression" dxfId="0" priority="6" stopIfTrue="1">
      <formula>AND(COUNTIF(#REF!,D16)&gt;1,NOT(ISBLANK(D16)))</formula>
    </cfRule>
  </conditionalFormatting>
  <conditionalFormatting sqref="D23:D24">
    <cfRule type="expression" dxfId="0" priority="12" stopIfTrue="1">
      <formula>AND(COUNTIF(#REF!,D23)&gt;1,NOT(ISBLANK(D23)))</formula>
    </cfRule>
  </conditionalFormatting>
  <conditionalFormatting sqref="D5:D15 D18 D21">
    <cfRule type="expression" dxfId="0" priority="111" stopIfTrue="1">
      <formula>AND(COUNTIF(#REF!,D5)&gt;1,NOT(ISBLANK(D5)))</formula>
    </cfRule>
  </conditionalFormatting>
  <pageMargins left="0.0388888888888889" right="0.0388888888888889" top="0.590277777777778" bottom="0.590277777777778" header="0.314583333333333" footer="0.314583333333333"/>
  <pageSetup paperSize="9" scale="72"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sheetPr>
  <dimension ref="A1:K79"/>
  <sheetViews>
    <sheetView workbookViewId="0">
      <selection activeCell="R9" sqref="R9"/>
    </sheetView>
  </sheetViews>
  <sheetFormatPr defaultColWidth="9" defaultRowHeight="33" customHeight="1"/>
  <cols>
    <col min="1" max="1" width="6.875" style="2" customWidth="1"/>
    <col min="2" max="2" width="4.75" style="2" customWidth="1"/>
    <col min="3" max="3" width="22.125" style="2" customWidth="1"/>
    <col min="4" max="4" width="47.375" style="2" customWidth="1"/>
    <col min="5" max="5" width="9.875" style="2" customWidth="1"/>
    <col min="6" max="6" width="10.75" style="2" customWidth="1"/>
    <col min="7" max="7" width="9" style="2"/>
    <col min="8" max="9" width="7.625" style="2" customWidth="1"/>
    <col min="10" max="10" width="12" style="2" customWidth="1"/>
    <col min="11" max="11" width="14.25" style="2" customWidth="1"/>
    <col min="12" max="255" width="9" style="2"/>
    <col min="256" max="16384" width="9" style="3"/>
  </cols>
  <sheetData>
    <row r="1" customHeight="1" spans="1:11">
      <c r="A1" s="4" t="s">
        <v>527</v>
      </c>
      <c r="B1" s="4"/>
      <c r="C1" s="4"/>
      <c r="D1" s="4"/>
      <c r="E1" s="4"/>
      <c r="F1" s="4"/>
      <c r="G1" s="4"/>
      <c r="H1" s="4"/>
      <c r="I1" s="4"/>
      <c r="J1" s="4"/>
      <c r="K1" s="4"/>
    </row>
    <row r="2" customHeight="1" spans="1:11">
      <c r="A2" s="5" t="s">
        <v>528</v>
      </c>
      <c r="B2" s="5"/>
      <c r="C2" s="5"/>
      <c r="D2" s="5"/>
      <c r="E2" s="5"/>
      <c r="F2" s="5"/>
      <c r="G2" s="5"/>
      <c r="H2" s="5"/>
      <c r="I2" s="5"/>
      <c r="J2" s="5"/>
      <c r="K2" s="5"/>
    </row>
    <row r="3" s="1" customFormat="1" customHeight="1" spans="1:11">
      <c r="A3" s="6" t="s">
        <v>529</v>
      </c>
      <c r="B3" s="6" t="s">
        <v>267</v>
      </c>
      <c r="C3" s="6" t="s">
        <v>2</v>
      </c>
      <c r="D3" s="6" t="s">
        <v>530</v>
      </c>
      <c r="E3" s="6" t="s">
        <v>531</v>
      </c>
      <c r="F3" s="6"/>
      <c r="G3" s="6" t="s">
        <v>532</v>
      </c>
      <c r="H3" s="6"/>
      <c r="I3" s="6"/>
      <c r="J3" s="6"/>
      <c r="K3" s="6" t="s">
        <v>533</v>
      </c>
    </row>
    <row r="4" s="1" customFormat="1" ht="39" customHeight="1" spans="1:11">
      <c r="A4" s="6"/>
      <c r="B4" s="6"/>
      <c r="C4" s="6"/>
      <c r="D4" s="6"/>
      <c r="E4" s="6" t="s">
        <v>534</v>
      </c>
      <c r="F4" s="7" t="s">
        <v>535</v>
      </c>
      <c r="G4" s="7" t="s">
        <v>536</v>
      </c>
      <c r="H4" s="7" t="s">
        <v>537</v>
      </c>
      <c r="I4" s="7" t="s">
        <v>538</v>
      </c>
      <c r="J4" s="6" t="s">
        <v>539</v>
      </c>
      <c r="K4" s="6"/>
    </row>
    <row r="5" s="1" customFormat="1" customHeight="1" spans="1:11">
      <c r="A5" s="8" t="s">
        <v>360</v>
      </c>
      <c r="B5" s="9">
        <v>1</v>
      </c>
      <c r="C5" s="10" t="s">
        <v>540</v>
      </c>
      <c r="D5" s="11" t="s">
        <v>541</v>
      </c>
      <c r="E5" s="9">
        <v>2500</v>
      </c>
      <c r="F5" s="9">
        <v>22.5</v>
      </c>
      <c r="G5" s="12">
        <v>10.13</v>
      </c>
      <c r="H5" s="9">
        <v>1125</v>
      </c>
      <c r="I5" s="9">
        <v>250</v>
      </c>
      <c r="J5" s="9">
        <v>1125</v>
      </c>
      <c r="K5" s="9">
        <v>81000</v>
      </c>
    </row>
    <row r="6" s="1" customFormat="1" customHeight="1" spans="1:11">
      <c r="A6" s="13"/>
      <c r="B6" s="9">
        <v>2</v>
      </c>
      <c r="C6" s="11" t="s">
        <v>542</v>
      </c>
      <c r="D6" s="10" t="s">
        <v>543</v>
      </c>
      <c r="E6" s="9">
        <v>350</v>
      </c>
      <c r="F6" s="9">
        <v>3.15</v>
      </c>
      <c r="G6" s="12">
        <v>1.42</v>
      </c>
      <c r="H6" s="9">
        <v>157</v>
      </c>
      <c r="I6" s="9">
        <v>35</v>
      </c>
      <c r="J6" s="9">
        <v>158</v>
      </c>
      <c r="K6" s="9">
        <v>11340</v>
      </c>
    </row>
    <row r="7" s="1" customFormat="1" ht="42" customHeight="1" spans="1:11">
      <c r="A7" s="13"/>
      <c r="B7" s="9">
        <v>3</v>
      </c>
      <c r="C7" s="11" t="s">
        <v>544</v>
      </c>
      <c r="D7" s="11" t="s">
        <v>545</v>
      </c>
      <c r="E7" s="9">
        <v>400</v>
      </c>
      <c r="F7" s="9">
        <v>8.16</v>
      </c>
      <c r="G7" s="12">
        <v>1.62</v>
      </c>
      <c r="H7" s="9">
        <v>180</v>
      </c>
      <c r="I7" s="9">
        <v>40</v>
      </c>
      <c r="J7" s="9">
        <v>180</v>
      </c>
      <c r="K7" s="9">
        <v>29000</v>
      </c>
    </row>
    <row r="8" s="1" customFormat="1" customHeight="1" spans="1:11">
      <c r="A8" s="13"/>
      <c r="B8" s="9">
        <v>4</v>
      </c>
      <c r="C8" s="11" t="s">
        <v>546</v>
      </c>
      <c r="D8" s="14" t="s">
        <v>547</v>
      </c>
      <c r="E8" s="9">
        <v>200</v>
      </c>
      <c r="F8" s="9">
        <v>4.08</v>
      </c>
      <c r="G8" s="12">
        <v>0.9</v>
      </c>
      <c r="H8" s="9">
        <v>100</v>
      </c>
      <c r="I8" s="9">
        <v>0</v>
      </c>
      <c r="J8" s="9">
        <v>100</v>
      </c>
      <c r="K8" s="9">
        <v>14600</v>
      </c>
    </row>
    <row r="9" s="1" customFormat="1" ht="42" customHeight="1" spans="1:11">
      <c r="A9" s="13"/>
      <c r="B9" s="9">
        <v>5</v>
      </c>
      <c r="C9" s="15" t="s">
        <v>548</v>
      </c>
      <c r="D9" s="10" t="s">
        <v>549</v>
      </c>
      <c r="E9" s="9">
        <v>240</v>
      </c>
      <c r="F9" s="9">
        <v>4.9</v>
      </c>
      <c r="G9" s="12">
        <v>0.97</v>
      </c>
      <c r="H9" s="9">
        <v>108</v>
      </c>
      <c r="I9" s="9">
        <v>24</v>
      </c>
      <c r="J9" s="9">
        <v>108</v>
      </c>
      <c r="K9" s="9">
        <v>17600</v>
      </c>
    </row>
    <row r="10" s="1" customFormat="1" customHeight="1" spans="1:11">
      <c r="A10" s="13"/>
      <c r="B10" s="9">
        <v>6</v>
      </c>
      <c r="C10" s="11" t="s">
        <v>550</v>
      </c>
      <c r="D10" s="14" t="s">
        <v>551</v>
      </c>
      <c r="E10" s="9">
        <v>205</v>
      </c>
      <c r="F10" s="9">
        <v>1.05</v>
      </c>
      <c r="G10" s="12">
        <v>0.84</v>
      </c>
      <c r="H10" s="9">
        <v>92</v>
      </c>
      <c r="I10" s="9">
        <v>20</v>
      </c>
      <c r="J10" s="9">
        <v>93</v>
      </c>
      <c r="K10" s="9">
        <v>6700</v>
      </c>
    </row>
    <row r="11" s="1" customFormat="1" customHeight="1" spans="1:11">
      <c r="A11" s="13"/>
      <c r="B11" s="9">
        <v>7</v>
      </c>
      <c r="C11" s="11" t="s">
        <v>552</v>
      </c>
      <c r="D11" s="10" t="s">
        <v>553</v>
      </c>
      <c r="E11" s="9">
        <v>500</v>
      </c>
      <c r="F11" s="9">
        <v>10.2</v>
      </c>
      <c r="G11" s="12">
        <v>2.03</v>
      </c>
      <c r="H11" s="9">
        <v>225</v>
      </c>
      <c r="I11" s="9">
        <v>50</v>
      </c>
      <c r="J11" s="9">
        <v>225</v>
      </c>
      <c r="K11" s="9">
        <v>36700</v>
      </c>
    </row>
    <row r="12" s="1" customFormat="1" customHeight="1" spans="1:11">
      <c r="A12" s="13"/>
      <c r="B12" s="9">
        <v>8</v>
      </c>
      <c r="C12" s="16" t="s">
        <v>554</v>
      </c>
      <c r="D12" s="16" t="s">
        <v>555</v>
      </c>
      <c r="E12" s="9">
        <v>80</v>
      </c>
      <c r="F12" s="9">
        <v>1.63</v>
      </c>
      <c r="G12" s="12">
        <v>0</v>
      </c>
      <c r="H12" s="9">
        <v>80</v>
      </c>
      <c r="I12" s="9">
        <v>0</v>
      </c>
      <c r="J12" s="9">
        <v>0</v>
      </c>
      <c r="K12" s="9">
        <v>6000</v>
      </c>
    </row>
    <row r="13" s="1" customFormat="1" customHeight="1" spans="1:11">
      <c r="A13" s="13"/>
      <c r="B13" s="9">
        <v>9</v>
      </c>
      <c r="C13" s="16" t="s">
        <v>556</v>
      </c>
      <c r="D13" s="16" t="s">
        <v>557</v>
      </c>
      <c r="E13" s="9">
        <v>480</v>
      </c>
      <c r="F13" s="9">
        <v>3.6</v>
      </c>
      <c r="G13" s="12">
        <v>1.94</v>
      </c>
      <c r="H13" s="9">
        <v>216</v>
      </c>
      <c r="I13" s="9">
        <v>48</v>
      </c>
      <c r="J13" s="9">
        <v>216</v>
      </c>
      <c r="K13" s="9">
        <v>23400</v>
      </c>
    </row>
    <row r="14" s="1" customFormat="1" customHeight="1" spans="1:11">
      <c r="A14" s="13"/>
      <c r="B14" s="9">
        <v>10</v>
      </c>
      <c r="C14" s="16" t="s">
        <v>558</v>
      </c>
      <c r="D14" s="16" t="s">
        <v>559</v>
      </c>
      <c r="E14" s="9">
        <v>200</v>
      </c>
      <c r="F14" s="9">
        <v>4.08</v>
      </c>
      <c r="G14" s="12">
        <v>0.9</v>
      </c>
      <c r="H14" s="9">
        <v>100</v>
      </c>
      <c r="I14" s="9">
        <v>0</v>
      </c>
      <c r="J14" s="9">
        <v>100</v>
      </c>
      <c r="K14" s="9">
        <v>14600</v>
      </c>
    </row>
    <row r="15" s="1" customFormat="1" customHeight="1" spans="1:11">
      <c r="A15" s="13"/>
      <c r="B15" s="9">
        <v>11</v>
      </c>
      <c r="C15" s="16" t="s">
        <v>560</v>
      </c>
      <c r="D15" s="16" t="s">
        <v>561</v>
      </c>
      <c r="E15" s="9">
        <v>240</v>
      </c>
      <c r="F15" s="9">
        <v>4.9</v>
      </c>
      <c r="G15" s="12">
        <v>1.08</v>
      </c>
      <c r="H15" s="9">
        <v>120</v>
      </c>
      <c r="I15" s="9">
        <v>0</v>
      </c>
      <c r="J15" s="9">
        <v>120</v>
      </c>
      <c r="K15" s="9">
        <v>17600</v>
      </c>
    </row>
    <row r="16" s="1" customFormat="1" customHeight="1" spans="1:11">
      <c r="A16" s="13"/>
      <c r="B16" s="9">
        <v>12</v>
      </c>
      <c r="C16" s="16" t="s">
        <v>562</v>
      </c>
      <c r="D16" s="17" t="s">
        <v>563</v>
      </c>
      <c r="E16" s="9">
        <v>60</v>
      </c>
      <c r="F16" s="9">
        <v>0.27</v>
      </c>
      <c r="G16" s="12">
        <v>0.27</v>
      </c>
      <c r="H16" s="9">
        <v>30</v>
      </c>
      <c r="I16" s="9">
        <v>0</v>
      </c>
      <c r="J16" s="9">
        <v>30</v>
      </c>
      <c r="K16" s="9">
        <v>1680</v>
      </c>
    </row>
    <row r="17" s="1" customFormat="1" customHeight="1" spans="1:11">
      <c r="A17" s="18"/>
      <c r="B17" s="19" t="s">
        <v>564</v>
      </c>
      <c r="C17" s="20"/>
      <c r="D17" s="21"/>
      <c r="E17" s="22">
        <f t="shared" ref="E17:K17" si="0">SUM(E5:E16)</f>
        <v>5455</v>
      </c>
      <c r="F17" s="6">
        <f t="shared" si="0"/>
        <v>68.52</v>
      </c>
      <c r="G17" s="7">
        <v>22.1</v>
      </c>
      <c r="H17" s="6">
        <f t="shared" si="0"/>
        <v>2533</v>
      </c>
      <c r="I17" s="6">
        <f t="shared" si="0"/>
        <v>467</v>
      </c>
      <c r="J17" s="22">
        <f t="shared" si="0"/>
        <v>2455</v>
      </c>
      <c r="K17" s="22">
        <f t="shared" si="0"/>
        <v>260220</v>
      </c>
    </row>
    <row r="18" customHeight="1" spans="1:11">
      <c r="A18" s="6" t="s">
        <v>380</v>
      </c>
      <c r="B18" s="9">
        <v>13</v>
      </c>
      <c r="C18" s="23" t="s">
        <v>565</v>
      </c>
      <c r="D18" s="24" t="s">
        <v>566</v>
      </c>
      <c r="E18" s="24">
        <v>947</v>
      </c>
      <c r="F18" s="24">
        <v>9.13</v>
      </c>
      <c r="G18" s="25">
        <v>2.5</v>
      </c>
      <c r="H18" s="25">
        <v>700</v>
      </c>
      <c r="I18" s="25"/>
      <c r="J18" s="25">
        <v>247</v>
      </c>
      <c r="K18" s="23">
        <v>100000</v>
      </c>
    </row>
    <row r="19" customHeight="1" spans="1:11">
      <c r="A19" s="6"/>
      <c r="B19" s="9">
        <v>14</v>
      </c>
      <c r="C19" s="24" t="s">
        <v>567</v>
      </c>
      <c r="D19" s="24" t="s">
        <v>568</v>
      </c>
      <c r="E19" s="24">
        <v>136</v>
      </c>
      <c r="F19" s="24">
        <v>2</v>
      </c>
      <c r="G19" s="25"/>
      <c r="H19" s="25">
        <v>0</v>
      </c>
      <c r="I19" s="25">
        <v>136</v>
      </c>
      <c r="J19" s="25"/>
      <c r="K19" s="23">
        <v>22000</v>
      </c>
    </row>
    <row r="20" customHeight="1" spans="1:11">
      <c r="A20" s="6"/>
      <c r="B20" s="9">
        <v>15</v>
      </c>
      <c r="C20" s="23" t="s">
        <v>569</v>
      </c>
      <c r="D20" s="24" t="s">
        <v>570</v>
      </c>
      <c r="E20" s="24">
        <v>256</v>
      </c>
      <c r="F20" s="24">
        <v>1</v>
      </c>
      <c r="G20" s="25"/>
      <c r="H20" s="25">
        <v>256</v>
      </c>
      <c r="I20" s="25"/>
      <c r="J20" s="25"/>
      <c r="K20" s="23">
        <v>18600</v>
      </c>
    </row>
    <row r="21" customHeight="1" spans="1:11">
      <c r="A21" s="6"/>
      <c r="B21" s="9">
        <v>16</v>
      </c>
      <c r="C21" s="24" t="s">
        <v>571</v>
      </c>
      <c r="D21" s="24" t="s">
        <v>572</v>
      </c>
      <c r="E21" s="24">
        <v>1630</v>
      </c>
      <c r="F21" s="24">
        <v>6</v>
      </c>
      <c r="G21" s="25"/>
      <c r="H21" s="25">
        <v>1630</v>
      </c>
      <c r="I21" s="25"/>
      <c r="J21" s="25"/>
      <c r="K21" s="23">
        <v>81500</v>
      </c>
    </row>
    <row r="22" customHeight="1" spans="1:11">
      <c r="A22" s="6"/>
      <c r="B22" s="9">
        <v>17</v>
      </c>
      <c r="C22" s="24" t="s">
        <v>573</v>
      </c>
      <c r="D22" s="24" t="s">
        <v>574</v>
      </c>
      <c r="E22" s="24">
        <v>534</v>
      </c>
      <c r="F22" s="24">
        <v>5.22</v>
      </c>
      <c r="G22" s="25"/>
      <c r="H22" s="25">
        <v>534</v>
      </c>
      <c r="I22" s="25"/>
      <c r="J22" s="25"/>
      <c r="K22" s="23">
        <v>31300</v>
      </c>
    </row>
    <row r="23" customHeight="1" spans="1:11">
      <c r="A23" s="6"/>
      <c r="B23" s="9">
        <v>18</v>
      </c>
      <c r="C23" s="24" t="s">
        <v>575</v>
      </c>
      <c r="D23" s="24" t="s">
        <v>576</v>
      </c>
      <c r="E23" s="24">
        <v>480</v>
      </c>
      <c r="F23" s="23">
        <v>1.03</v>
      </c>
      <c r="G23" s="25"/>
      <c r="H23" s="25">
        <v>480</v>
      </c>
      <c r="I23" s="25"/>
      <c r="J23" s="25"/>
      <c r="K23" s="23">
        <v>12000</v>
      </c>
    </row>
    <row r="24" customHeight="1" spans="1:11">
      <c r="A24" s="6"/>
      <c r="B24" s="9">
        <v>19</v>
      </c>
      <c r="C24" s="24" t="s">
        <v>577</v>
      </c>
      <c r="D24" s="24" t="s">
        <v>578</v>
      </c>
      <c r="E24" s="24">
        <v>33</v>
      </c>
      <c r="F24" s="24">
        <v>0.6</v>
      </c>
      <c r="G24" s="25"/>
      <c r="H24" s="25">
        <v>33</v>
      </c>
      <c r="I24" s="25"/>
      <c r="J24" s="25"/>
      <c r="K24" s="23">
        <v>6000</v>
      </c>
    </row>
    <row r="25" customHeight="1" spans="1:11">
      <c r="A25" s="6"/>
      <c r="B25" s="9">
        <v>20</v>
      </c>
      <c r="C25" s="24" t="s">
        <v>579</v>
      </c>
      <c r="D25" s="24" t="s">
        <v>580</v>
      </c>
      <c r="E25" s="24">
        <v>440</v>
      </c>
      <c r="F25" s="24">
        <v>7.06</v>
      </c>
      <c r="G25" s="25">
        <v>5</v>
      </c>
      <c r="H25" s="25"/>
      <c r="I25" s="25"/>
      <c r="J25" s="25">
        <v>440</v>
      </c>
      <c r="K25" s="23">
        <v>40300</v>
      </c>
    </row>
    <row r="26" customHeight="1" spans="1:11">
      <c r="A26" s="6"/>
      <c r="B26" s="9">
        <v>21</v>
      </c>
      <c r="C26" s="23" t="s">
        <v>581</v>
      </c>
      <c r="D26" s="24" t="s">
        <v>582</v>
      </c>
      <c r="E26" s="24">
        <v>241</v>
      </c>
      <c r="F26" s="24">
        <v>1.32</v>
      </c>
      <c r="G26" s="25">
        <v>2</v>
      </c>
      <c r="H26" s="25"/>
      <c r="I26" s="25"/>
      <c r="J26" s="25">
        <v>241</v>
      </c>
      <c r="K26" s="23">
        <v>10300</v>
      </c>
    </row>
    <row r="27" customHeight="1" spans="1:11">
      <c r="A27" s="6"/>
      <c r="B27" s="9">
        <v>22</v>
      </c>
      <c r="C27" s="23" t="s">
        <v>583</v>
      </c>
      <c r="D27" s="24" t="s">
        <v>584</v>
      </c>
      <c r="E27" s="24">
        <v>304</v>
      </c>
      <c r="F27" s="24">
        <v>1.11</v>
      </c>
      <c r="G27" s="25">
        <v>1.8</v>
      </c>
      <c r="H27" s="25">
        <v>104</v>
      </c>
      <c r="I27" s="25"/>
      <c r="J27" s="25">
        <v>200</v>
      </c>
      <c r="K27" s="23">
        <v>17700</v>
      </c>
    </row>
    <row r="28" customHeight="1" spans="1:11">
      <c r="A28" s="6"/>
      <c r="B28" s="9">
        <v>23</v>
      </c>
      <c r="C28" s="24" t="s">
        <v>585</v>
      </c>
      <c r="D28" s="24" t="s">
        <v>586</v>
      </c>
      <c r="E28" s="24">
        <v>178</v>
      </c>
      <c r="F28" s="24">
        <v>3.18</v>
      </c>
      <c r="G28" s="25">
        <v>0</v>
      </c>
      <c r="H28" s="25">
        <v>178</v>
      </c>
      <c r="I28" s="25"/>
      <c r="J28" s="25"/>
      <c r="K28" s="23">
        <v>8800</v>
      </c>
    </row>
    <row r="29" customHeight="1" spans="1:11">
      <c r="A29" s="6"/>
      <c r="B29" s="9">
        <v>24</v>
      </c>
      <c r="C29" s="24" t="s">
        <v>587</v>
      </c>
      <c r="D29" s="24" t="s">
        <v>588</v>
      </c>
      <c r="E29" s="24">
        <v>600</v>
      </c>
      <c r="F29" s="24">
        <v>4</v>
      </c>
      <c r="G29" s="25">
        <v>5</v>
      </c>
      <c r="H29" s="25"/>
      <c r="I29" s="25"/>
      <c r="J29" s="25">
        <v>600</v>
      </c>
      <c r="K29" s="23">
        <v>25200</v>
      </c>
    </row>
    <row r="30" customHeight="1" spans="1:11">
      <c r="A30" s="6"/>
      <c r="B30" s="9">
        <v>25</v>
      </c>
      <c r="C30" s="24" t="s">
        <v>589</v>
      </c>
      <c r="D30" s="24" t="s">
        <v>590</v>
      </c>
      <c r="E30" s="24">
        <v>252</v>
      </c>
      <c r="F30" s="24">
        <v>3.7</v>
      </c>
      <c r="G30" s="25">
        <v>3</v>
      </c>
      <c r="H30" s="25"/>
      <c r="I30" s="25"/>
      <c r="J30" s="25">
        <v>252</v>
      </c>
      <c r="K30" s="23">
        <v>20000</v>
      </c>
    </row>
    <row r="31" customHeight="1" spans="1:11">
      <c r="A31" s="6"/>
      <c r="B31" s="9">
        <v>26</v>
      </c>
      <c r="C31" s="24" t="s">
        <v>591</v>
      </c>
      <c r="D31" s="24" t="s">
        <v>592</v>
      </c>
      <c r="E31" s="24">
        <v>200</v>
      </c>
      <c r="F31" s="24">
        <v>1</v>
      </c>
      <c r="G31" s="25"/>
      <c r="H31" s="25">
        <v>200</v>
      </c>
      <c r="I31" s="25"/>
      <c r="J31" s="25"/>
      <c r="K31" s="23">
        <v>10000</v>
      </c>
    </row>
    <row r="32" customHeight="1" spans="1:11">
      <c r="A32" s="6"/>
      <c r="B32" s="9">
        <v>27</v>
      </c>
      <c r="C32" s="24" t="s">
        <v>593</v>
      </c>
      <c r="D32" s="24" t="s">
        <v>594</v>
      </c>
      <c r="E32" s="24">
        <v>134</v>
      </c>
      <c r="F32" s="24">
        <v>0.73</v>
      </c>
      <c r="G32" s="25"/>
      <c r="H32" s="25">
        <v>134</v>
      </c>
      <c r="I32" s="25"/>
      <c r="J32" s="25"/>
      <c r="K32" s="23">
        <v>6000</v>
      </c>
    </row>
    <row r="33" customHeight="1" spans="1:11">
      <c r="A33" s="6"/>
      <c r="B33" s="6"/>
      <c r="C33" s="26" t="s">
        <v>595</v>
      </c>
      <c r="D33" s="27"/>
      <c r="E33" s="22">
        <f t="shared" ref="E33:K33" si="1">SUM(E18:E32)</f>
        <v>6365</v>
      </c>
      <c r="F33" s="22">
        <f t="shared" si="1"/>
        <v>47.08</v>
      </c>
      <c r="G33" s="22">
        <f t="shared" si="1"/>
        <v>19.3</v>
      </c>
      <c r="H33" s="22">
        <f t="shared" si="1"/>
        <v>4249</v>
      </c>
      <c r="I33" s="22">
        <v>136</v>
      </c>
      <c r="J33" s="22">
        <f t="shared" si="1"/>
        <v>1980</v>
      </c>
      <c r="K33" s="22">
        <f t="shared" si="1"/>
        <v>409700</v>
      </c>
    </row>
    <row r="34" customHeight="1" spans="1:11">
      <c r="A34" s="6" t="s">
        <v>456</v>
      </c>
      <c r="B34" s="9">
        <v>28</v>
      </c>
      <c r="C34" s="28" t="s">
        <v>596</v>
      </c>
      <c r="D34" s="12" t="s">
        <v>597</v>
      </c>
      <c r="E34" s="9">
        <v>391</v>
      </c>
      <c r="F34" s="9">
        <v>11</v>
      </c>
      <c r="G34" s="25"/>
      <c r="H34" s="9">
        <v>391</v>
      </c>
      <c r="I34" s="25"/>
      <c r="J34" s="25"/>
      <c r="K34" s="9">
        <v>41800</v>
      </c>
    </row>
    <row r="35" customHeight="1" spans="1:11">
      <c r="A35" s="6"/>
      <c r="B35" s="9">
        <v>29</v>
      </c>
      <c r="C35" s="29" t="s">
        <v>598</v>
      </c>
      <c r="D35" s="12" t="s">
        <v>599</v>
      </c>
      <c r="E35" s="9">
        <v>500</v>
      </c>
      <c r="F35" s="9">
        <v>15</v>
      </c>
      <c r="G35" s="25"/>
      <c r="H35" s="9">
        <v>500</v>
      </c>
      <c r="I35" s="25"/>
      <c r="J35" s="25"/>
      <c r="K35" s="9">
        <v>50000</v>
      </c>
    </row>
    <row r="36" customHeight="1" spans="1:11">
      <c r="A36" s="6"/>
      <c r="B36" s="9">
        <v>30</v>
      </c>
      <c r="C36" s="30" t="s">
        <v>600</v>
      </c>
      <c r="D36" s="12" t="s">
        <v>601</v>
      </c>
      <c r="E36" s="9">
        <v>500</v>
      </c>
      <c r="F36" s="9">
        <v>15</v>
      </c>
      <c r="G36" s="25"/>
      <c r="H36" s="9">
        <v>500</v>
      </c>
      <c r="I36" s="25"/>
      <c r="J36" s="25"/>
      <c r="K36" s="9">
        <v>50000</v>
      </c>
    </row>
    <row r="37" customHeight="1" spans="1:11">
      <c r="A37" s="6"/>
      <c r="B37" s="9">
        <v>31</v>
      </c>
      <c r="C37" s="30" t="s">
        <v>602</v>
      </c>
      <c r="D37" s="12" t="s">
        <v>603</v>
      </c>
      <c r="E37" s="9">
        <v>200</v>
      </c>
      <c r="F37" s="9">
        <v>4</v>
      </c>
      <c r="G37" s="25">
        <v>2</v>
      </c>
      <c r="H37" s="9"/>
      <c r="I37" s="25"/>
      <c r="J37" s="25">
        <v>200</v>
      </c>
      <c r="K37" s="9">
        <v>13000</v>
      </c>
    </row>
    <row r="38" customHeight="1" spans="1:11">
      <c r="A38" s="6"/>
      <c r="B38" s="9">
        <v>32</v>
      </c>
      <c r="C38" s="31" t="s">
        <v>604</v>
      </c>
      <c r="D38" s="12" t="s">
        <v>605</v>
      </c>
      <c r="E38" s="9">
        <v>657</v>
      </c>
      <c r="F38" s="9">
        <v>40</v>
      </c>
      <c r="G38" s="25"/>
      <c r="H38" s="9">
        <v>657</v>
      </c>
      <c r="I38" s="25"/>
      <c r="J38" s="25"/>
      <c r="K38" s="9">
        <v>160000</v>
      </c>
    </row>
    <row r="39" customHeight="1" spans="1:11">
      <c r="A39" s="6"/>
      <c r="B39" s="9">
        <v>33</v>
      </c>
      <c r="C39" s="32" t="s">
        <v>606</v>
      </c>
      <c r="D39" s="12" t="s">
        <v>607</v>
      </c>
      <c r="E39" s="9">
        <v>1100</v>
      </c>
      <c r="F39" s="9">
        <v>22</v>
      </c>
      <c r="G39" s="25"/>
      <c r="H39" s="9">
        <v>1100</v>
      </c>
      <c r="I39" s="25"/>
      <c r="J39" s="25"/>
      <c r="K39" s="9">
        <v>83600</v>
      </c>
    </row>
    <row r="40" customHeight="1" spans="1:11">
      <c r="A40" s="6"/>
      <c r="B40" s="9">
        <v>34</v>
      </c>
      <c r="C40" s="30" t="s">
        <v>608</v>
      </c>
      <c r="D40" s="12" t="s">
        <v>609</v>
      </c>
      <c r="E40" s="9">
        <v>440</v>
      </c>
      <c r="F40" s="9">
        <v>8</v>
      </c>
      <c r="G40" s="25"/>
      <c r="H40" s="9">
        <v>440</v>
      </c>
      <c r="I40" s="25"/>
      <c r="J40" s="25"/>
      <c r="K40" s="9">
        <v>24000</v>
      </c>
    </row>
    <row r="41" customHeight="1" spans="1:11">
      <c r="A41" s="6"/>
      <c r="B41" s="9">
        <v>35</v>
      </c>
      <c r="C41" s="30" t="s">
        <v>610</v>
      </c>
      <c r="D41" s="12" t="s">
        <v>611</v>
      </c>
      <c r="E41" s="9">
        <v>267</v>
      </c>
      <c r="F41" s="9">
        <v>8</v>
      </c>
      <c r="G41" s="9"/>
      <c r="H41" s="9">
        <v>267</v>
      </c>
      <c r="I41" s="9"/>
      <c r="J41" s="9"/>
      <c r="K41" s="9">
        <v>56000</v>
      </c>
    </row>
    <row r="42" customHeight="1" spans="1:11">
      <c r="A42" s="6"/>
      <c r="B42" s="22" t="s">
        <v>564</v>
      </c>
      <c r="C42" s="22"/>
      <c r="D42" s="22"/>
      <c r="E42" s="22">
        <f t="shared" ref="E42:K42" si="2">SUM(E34:E41)</f>
        <v>4055</v>
      </c>
      <c r="F42" s="22">
        <f t="shared" si="2"/>
        <v>123</v>
      </c>
      <c r="G42" s="22">
        <f t="shared" si="2"/>
        <v>2</v>
      </c>
      <c r="H42" s="22">
        <f t="shared" si="2"/>
        <v>3855</v>
      </c>
      <c r="I42" s="22"/>
      <c r="J42" s="22">
        <f t="shared" si="2"/>
        <v>200</v>
      </c>
      <c r="K42" s="22">
        <f t="shared" si="2"/>
        <v>478400</v>
      </c>
    </row>
    <row r="43" ht="27" customHeight="1" spans="1:11">
      <c r="A43" s="33" t="s">
        <v>428</v>
      </c>
      <c r="B43" s="34">
        <v>36</v>
      </c>
      <c r="C43" s="35" t="s">
        <v>612</v>
      </c>
      <c r="D43" s="36" t="s">
        <v>613</v>
      </c>
      <c r="E43" s="34">
        <v>400</v>
      </c>
      <c r="F43" s="34">
        <v>10</v>
      </c>
      <c r="G43" s="37"/>
      <c r="H43" s="34">
        <v>400</v>
      </c>
      <c r="I43" s="37"/>
      <c r="J43" s="37"/>
      <c r="K43" s="34">
        <v>36000</v>
      </c>
    </row>
    <row r="44" ht="27" customHeight="1" spans="1:11">
      <c r="A44" s="33"/>
      <c r="B44" s="34">
        <v>37</v>
      </c>
      <c r="C44" s="35" t="s">
        <v>614</v>
      </c>
      <c r="D44" s="35" t="s">
        <v>615</v>
      </c>
      <c r="E44" s="34">
        <v>300</v>
      </c>
      <c r="F44" s="34">
        <v>8</v>
      </c>
      <c r="G44" s="37"/>
      <c r="H44" s="34">
        <v>300</v>
      </c>
      <c r="I44" s="37"/>
      <c r="J44" s="37"/>
      <c r="K44" s="34">
        <v>32400</v>
      </c>
    </row>
    <row r="45" ht="27" customHeight="1" spans="1:11">
      <c r="A45" s="33"/>
      <c r="B45" s="34">
        <v>38</v>
      </c>
      <c r="C45" s="35" t="s">
        <v>616</v>
      </c>
      <c r="D45" s="35" t="s">
        <v>617</v>
      </c>
      <c r="E45" s="34">
        <v>115</v>
      </c>
      <c r="F45" s="34">
        <v>2.7</v>
      </c>
      <c r="G45" s="37"/>
      <c r="H45" s="34">
        <v>115</v>
      </c>
      <c r="I45" s="37"/>
      <c r="J45" s="37"/>
      <c r="K45" s="34">
        <v>10000</v>
      </c>
    </row>
    <row r="46" ht="27" customHeight="1" spans="1:11">
      <c r="A46" s="33"/>
      <c r="B46" s="34">
        <v>39</v>
      </c>
      <c r="C46" s="35" t="s">
        <v>618</v>
      </c>
      <c r="D46" s="36" t="s">
        <v>619</v>
      </c>
      <c r="E46" s="34">
        <v>260</v>
      </c>
      <c r="F46" s="34">
        <v>5</v>
      </c>
      <c r="G46" s="37"/>
      <c r="H46" s="34">
        <v>260</v>
      </c>
      <c r="I46" s="37"/>
      <c r="J46" s="37"/>
      <c r="K46" s="34">
        <v>21528</v>
      </c>
    </row>
    <row r="47" ht="27" customHeight="1" spans="1:11">
      <c r="A47" s="33"/>
      <c r="B47" s="34">
        <v>40</v>
      </c>
      <c r="C47" s="35" t="s">
        <v>620</v>
      </c>
      <c r="D47" s="35"/>
      <c r="E47" s="34">
        <v>200</v>
      </c>
      <c r="F47" s="34">
        <v>2</v>
      </c>
      <c r="G47" s="37"/>
      <c r="H47" s="34">
        <v>200</v>
      </c>
      <c r="I47" s="37"/>
      <c r="J47" s="37"/>
      <c r="K47" s="34">
        <v>12000</v>
      </c>
    </row>
    <row r="48" ht="27" customHeight="1" spans="1:11">
      <c r="A48" s="33"/>
      <c r="B48" s="34">
        <v>41</v>
      </c>
      <c r="C48" s="16" t="s">
        <v>621</v>
      </c>
      <c r="D48" s="34" t="s">
        <v>622</v>
      </c>
      <c r="E48" s="34">
        <v>100</v>
      </c>
      <c r="F48" s="34">
        <v>2</v>
      </c>
      <c r="G48" s="37"/>
      <c r="H48" s="34">
        <v>100</v>
      </c>
      <c r="I48" s="37"/>
      <c r="J48" s="37"/>
      <c r="K48" s="34">
        <v>7200</v>
      </c>
    </row>
    <row r="49" ht="27" customHeight="1" spans="1:11">
      <c r="A49" s="33"/>
      <c r="B49" s="34">
        <v>42</v>
      </c>
      <c r="C49" s="35" t="s">
        <v>623</v>
      </c>
      <c r="D49" s="38" t="s">
        <v>624</v>
      </c>
      <c r="E49" s="34">
        <v>200</v>
      </c>
      <c r="F49" s="34">
        <v>6.2</v>
      </c>
      <c r="G49" s="34"/>
      <c r="H49" s="34">
        <v>200</v>
      </c>
      <c r="I49" s="34"/>
      <c r="J49" s="34"/>
      <c r="K49" s="34">
        <v>23989</v>
      </c>
    </row>
    <row r="50" ht="27" customHeight="1" spans="1:11">
      <c r="A50" s="33"/>
      <c r="B50" s="39" t="s">
        <v>625</v>
      </c>
      <c r="C50" s="39"/>
      <c r="D50" s="39"/>
      <c r="E50" s="39">
        <f>SUM(E43:E49)</f>
        <v>1575</v>
      </c>
      <c r="F50" s="39">
        <f>SUM(F43:F49)</f>
        <v>35.9</v>
      </c>
      <c r="G50" s="39"/>
      <c r="H50" s="39">
        <f>SUM(H43:H49)</f>
        <v>1575</v>
      </c>
      <c r="I50" s="39"/>
      <c r="J50" s="39"/>
      <c r="K50" s="39">
        <f>SUM(K43:K49)</f>
        <v>143117</v>
      </c>
    </row>
    <row r="51" customHeight="1" spans="1:11">
      <c r="A51" s="6" t="s">
        <v>626</v>
      </c>
      <c r="B51" s="9">
        <v>43</v>
      </c>
      <c r="C51" s="25" t="s">
        <v>627</v>
      </c>
      <c r="D51" s="25" t="s">
        <v>628</v>
      </c>
      <c r="E51" s="25">
        <v>841</v>
      </c>
      <c r="F51" s="25">
        <v>12.62</v>
      </c>
      <c r="G51" s="9">
        <v>3.36</v>
      </c>
      <c r="H51" s="9">
        <v>505</v>
      </c>
      <c r="I51" s="9"/>
      <c r="J51" s="25">
        <v>336</v>
      </c>
      <c r="K51" s="25">
        <v>46000</v>
      </c>
    </row>
    <row r="52" customHeight="1" spans="1:11">
      <c r="A52" s="6"/>
      <c r="B52" s="9">
        <v>44</v>
      </c>
      <c r="C52" s="25" t="s">
        <v>629</v>
      </c>
      <c r="D52" s="25" t="s">
        <v>630</v>
      </c>
      <c r="E52" s="25">
        <v>216</v>
      </c>
      <c r="F52" s="25">
        <v>4.92</v>
      </c>
      <c r="G52" s="9">
        <v>0.86</v>
      </c>
      <c r="H52" s="9">
        <v>130</v>
      </c>
      <c r="I52" s="9"/>
      <c r="J52" s="25">
        <v>86</v>
      </c>
      <c r="K52" s="25">
        <v>20000</v>
      </c>
    </row>
    <row r="53" customHeight="1" spans="1:11">
      <c r="A53" s="6"/>
      <c r="B53" s="9">
        <v>45</v>
      </c>
      <c r="C53" s="25" t="s">
        <v>631</v>
      </c>
      <c r="D53" s="25" t="s">
        <v>630</v>
      </c>
      <c r="E53" s="25">
        <v>391</v>
      </c>
      <c r="F53" s="25">
        <v>6.69</v>
      </c>
      <c r="G53" s="9">
        <v>1.56</v>
      </c>
      <c r="H53" s="9">
        <v>235</v>
      </c>
      <c r="I53" s="9"/>
      <c r="J53" s="25">
        <v>156</v>
      </c>
      <c r="K53" s="25">
        <v>40000</v>
      </c>
    </row>
    <row r="54" customHeight="1" spans="1:11">
      <c r="A54" s="6"/>
      <c r="B54" s="9">
        <v>46</v>
      </c>
      <c r="C54" s="25" t="s">
        <v>632</v>
      </c>
      <c r="D54" s="25" t="s">
        <v>630</v>
      </c>
      <c r="E54" s="25">
        <v>400</v>
      </c>
      <c r="F54" s="25">
        <v>5.6</v>
      </c>
      <c r="G54" s="9">
        <v>1.6</v>
      </c>
      <c r="H54" s="9">
        <v>240</v>
      </c>
      <c r="I54" s="9"/>
      <c r="J54" s="25">
        <v>160</v>
      </c>
      <c r="K54" s="25">
        <v>40000</v>
      </c>
    </row>
    <row r="55" customHeight="1" spans="1:11">
      <c r="A55" s="6"/>
      <c r="B55" s="9">
        <v>47</v>
      </c>
      <c r="C55" s="25" t="s">
        <v>633</v>
      </c>
      <c r="D55" s="25" t="s">
        <v>630</v>
      </c>
      <c r="E55" s="25">
        <v>126</v>
      </c>
      <c r="F55" s="25">
        <v>0.7</v>
      </c>
      <c r="G55" s="9">
        <v>0.5</v>
      </c>
      <c r="H55" s="9">
        <v>76</v>
      </c>
      <c r="I55" s="9"/>
      <c r="J55" s="25">
        <v>50</v>
      </c>
      <c r="K55" s="25">
        <v>5000</v>
      </c>
    </row>
    <row r="56" customHeight="1" spans="1:11">
      <c r="A56" s="6"/>
      <c r="B56" s="9">
        <v>48</v>
      </c>
      <c r="C56" s="25" t="s">
        <v>634</v>
      </c>
      <c r="D56" s="25" t="s">
        <v>630</v>
      </c>
      <c r="E56" s="25">
        <v>575</v>
      </c>
      <c r="F56" s="25">
        <v>10.5</v>
      </c>
      <c r="G56" s="9">
        <v>2.3</v>
      </c>
      <c r="H56" s="9">
        <v>345</v>
      </c>
      <c r="I56" s="9"/>
      <c r="J56" s="25">
        <v>230</v>
      </c>
      <c r="K56" s="25">
        <v>50000</v>
      </c>
    </row>
    <row r="57" customHeight="1" spans="1:11">
      <c r="A57" s="6"/>
      <c r="B57" s="9">
        <v>49</v>
      </c>
      <c r="C57" s="25" t="s">
        <v>635</v>
      </c>
      <c r="D57" s="25" t="s">
        <v>630</v>
      </c>
      <c r="E57" s="25">
        <v>415</v>
      </c>
      <c r="F57" s="25">
        <v>5.5</v>
      </c>
      <c r="G57" s="40">
        <v>1.66</v>
      </c>
      <c r="H57" s="9">
        <v>249</v>
      </c>
      <c r="I57" s="9"/>
      <c r="J57" s="25">
        <v>166</v>
      </c>
      <c r="K57" s="25">
        <v>50000</v>
      </c>
    </row>
    <row r="58" customHeight="1" spans="1:11">
      <c r="A58" s="6"/>
      <c r="B58" s="9">
        <v>50</v>
      </c>
      <c r="C58" s="25" t="s">
        <v>636</v>
      </c>
      <c r="D58" s="25" t="s">
        <v>630</v>
      </c>
      <c r="E58" s="25">
        <v>515</v>
      </c>
      <c r="F58" s="25">
        <v>6.5</v>
      </c>
      <c r="G58" s="40">
        <v>2.4</v>
      </c>
      <c r="H58" s="9">
        <v>309</v>
      </c>
      <c r="I58" s="9"/>
      <c r="J58" s="25">
        <v>206</v>
      </c>
      <c r="K58" s="25">
        <v>48000</v>
      </c>
    </row>
    <row r="59" customHeight="1" spans="1:11">
      <c r="A59" s="6"/>
      <c r="B59" s="9">
        <v>51</v>
      </c>
      <c r="C59" s="25" t="s">
        <v>637</v>
      </c>
      <c r="D59" s="25" t="s">
        <v>638</v>
      </c>
      <c r="E59" s="25">
        <v>465</v>
      </c>
      <c r="F59" s="41">
        <v>9.3</v>
      </c>
      <c r="G59" s="40">
        <v>1.86</v>
      </c>
      <c r="H59" s="9">
        <v>279</v>
      </c>
      <c r="I59" s="9"/>
      <c r="J59" s="25">
        <v>186</v>
      </c>
      <c r="K59" s="25">
        <v>36500</v>
      </c>
    </row>
    <row r="60" customHeight="1" spans="1:11">
      <c r="A60" s="42"/>
      <c r="B60" s="22" t="s">
        <v>639</v>
      </c>
      <c r="C60" s="22"/>
      <c r="D60" s="22"/>
      <c r="E60" s="22">
        <f>SUM(E51:E59)</f>
        <v>3944</v>
      </c>
      <c r="F60" s="22">
        <f>SUM(F51:F59)</f>
        <v>62.33</v>
      </c>
      <c r="G60" s="22">
        <f>SUM(G51:G59)</f>
        <v>16.1</v>
      </c>
      <c r="H60" s="22">
        <f>SUM(H51:H59)</f>
        <v>2368</v>
      </c>
      <c r="I60" s="22"/>
      <c r="J60" s="22">
        <f>SUM(J51:J59)</f>
        <v>1576</v>
      </c>
      <c r="K60" s="22">
        <f>SUM(K51:K59)</f>
        <v>335500</v>
      </c>
    </row>
    <row r="61" customHeight="1" spans="1:11">
      <c r="A61" s="9" t="s">
        <v>640</v>
      </c>
      <c r="B61" s="43">
        <v>52</v>
      </c>
      <c r="C61" s="25" t="s">
        <v>641</v>
      </c>
      <c r="D61" s="25" t="s">
        <v>642</v>
      </c>
      <c r="E61" s="25">
        <v>112</v>
      </c>
      <c r="F61" s="44">
        <v>4.98</v>
      </c>
      <c r="G61" s="25"/>
      <c r="H61" s="25">
        <v>112</v>
      </c>
      <c r="I61" s="25"/>
      <c r="J61" s="25"/>
      <c r="K61" s="44">
        <v>12261</v>
      </c>
    </row>
    <row r="62" customHeight="1" spans="1:11">
      <c r="A62" s="9"/>
      <c r="B62" s="43">
        <v>53</v>
      </c>
      <c r="C62" s="25" t="s">
        <v>643</v>
      </c>
      <c r="D62" s="25" t="s">
        <v>642</v>
      </c>
      <c r="E62" s="25">
        <v>126</v>
      </c>
      <c r="F62" s="44">
        <v>3.09</v>
      </c>
      <c r="G62" s="25"/>
      <c r="H62" s="25">
        <v>126</v>
      </c>
      <c r="I62" s="25"/>
      <c r="J62" s="25"/>
      <c r="K62" s="44">
        <v>8400</v>
      </c>
    </row>
    <row r="63" customHeight="1" spans="1:11">
      <c r="A63" s="9"/>
      <c r="B63" s="43">
        <v>54</v>
      </c>
      <c r="C63" s="25" t="s">
        <v>644</v>
      </c>
      <c r="D63" s="25" t="s">
        <v>642</v>
      </c>
      <c r="E63" s="25">
        <v>436</v>
      </c>
      <c r="F63" s="44">
        <v>19.95</v>
      </c>
      <c r="G63" s="25"/>
      <c r="H63" s="25">
        <v>436</v>
      </c>
      <c r="I63" s="25"/>
      <c r="J63" s="25"/>
      <c r="K63" s="44">
        <v>53648.49</v>
      </c>
    </row>
    <row r="64" customHeight="1" spans="1:11">
      <c r="A64" s="9"/>
      <c r="B64" s="43">
        <v>55</v>
      </c>
      <c r="C64" s="25" t="s">
        <v>645</v>
      </c>
      <c r="D64" s="25" t="s">
        <v>642</v>
      </c>
      <c r="E64" s="25">
        <v>467</v>
      </c>
      <c r="F64" s="44">
        <v>4.8</v>
      </c>
      <c r="G64" s="25"/>
      <c r="H64" s="25">
        <v>467</v>
      </c>
      <c r="I64" s="25"/>
      <c r="J64" s="25"/>
      <c r="K64" s="44">
        <v>11400</v>
      </c>
    </row>
    <row r="65" customHeight="1" spans="1:11">
      <c r="A65" s="9"/>
      <c r="B65" s="43">
        <v>56</v>
      </c>
      <c r="C65" s="11" t="s">
        <v>646</v>
      </c>
      <c r="D65" s="25" t="s">
        <v>642</v>
      </c>
      <c r="E65" s="9">
        <v>204</v>
      </c>
      <c r="F65" s="45">
        <v>6.46</v>
      </c>
      <c r="G65" s="9"/>
      <c r="H65" s="9">
        <v>204</v>
      </c>
      <c r="I65" s="9"/>
      <c r="J65" s="25"/>
      <c r="K65" s="45">
        <v>17000</v>
      </c>
    </row>
    <row r="66" customHeight="1" spans="1:11">
      <c r="A66" s="46"/>
      <c r="B66" s="21" t="s">
        <v>639</v>
      </c>
      <c r="C66" s="9"/>
      <c r="D66" s="9"/>
      <c r="E66" s="22">
        <f>SUM(E61:E65)</f>
        <v>1345</v>
      </c>
      <c r="F66" s="22">
        <f>SUM(F61:F65)</f>
        <v>39.28</v>
      </c>
      <c r="G66" s="22"/>
      <c r="H66" s="22">
        <f>SUM(H61:H65)</f>
        <v>1345</v>
      </c>
      <c r="I66" s="22"/>
      <c r="J66" s="22"/>
      <c r="K66" s="22">
        <f>SUM(K61:K65)</f>
        <v>102709.49</v>
      </c>
    </row>
    <row r="67" customHeight="1" spans="1:11">
      <c r="A67" s="47" t="s">
        <v>647</v>
      </c>
      <c r="B67" s="48">
        <v>57</v>
      </c>
      <c r="C67" s="48" t="s">
        <v>648</v>
      </c>
      <c r="D67" s="48" t="s">
        <v>649</v>
      </c>
      <c r="E67" s="48">
        <v>164</v>
      </c>
      <c r="F67" s="48">
        <v>1.78</v>
      </c>
      <c r="G67" s="48"/>
      <c r="H67" s="48">
        <v>164</v>
      </c>
      <c r="I67" s="48"/>
      <c r="J67" s="48"/>
      <c r="K67" s="48">
        <v>10413</v>
      </c>
    </row>
    <row r="68" customHeight="1" spans="1:11">
      <c r="A68" s="47"/>
      <c r="B68" s="49">
        <v>58</v>
      </c>
      <c r="C68" s="49" t="s">
        <v>650</v>
      </c>
      <c r="D68" s="49" t="s">
        <v>649</v>
      </c>
      <c r="E68" s="49">
        <v>490</v>
      </c>
      <c r="F68" s="49">
        <v>6.5789</v>
      </c>
      <c r="G68" s="49"/>
      <c r="H68" s="49">
        <v>490</v>
      </c>
      <c r="I68" s="49"/>
      <c r="J68" s="49"/>
      <c r="K68" s="49">
        <v>35000</v>
      </c>
    </row>
    <row r="69" customHeight="1" spans="1:11">
      <c r="A69" s="47"/>
      <c r="B69" s="49">
        <v>59</v>
      </c>
      <c r="C69" s="49" t="s">
        <v>651</v>
      </c>
      <c r="D69" s="49" t="s">
        <v>652</v>
      </c>
      <c r="E69" s="49">
        <v>929</v>
      </c>
      <c r="F69" s="49">
        <v>59.69</v>
      </c>
      <c r="G69" s="49"/>
      <c r="H69" s="49">
        <v>929</v>
      </c>
      <c r="I69" s="49"/>
      <c r="J69" s="49"/>
      <c r="K69" s="49">
        <v>53174</v>
      </c>
    </row>
    <row r="70" customHeight="1" spans="1:11">
      <c r="A70" s="50"/>
      <c r="B70" s="51" t="s">
        <v>639</v>
      </c>
      <c r="C70" s="49"/>
      <c r="D70" s="49"/>
      <c r="E70" s="51">
        <v>1583</v>
      </c>
      <c r="F70" s="51">
        <v>68.0489</v>
      </c>
      <c r="G70" s="51"/>
      <c r="H70" s="51">
        <v>1583</v>
      </c>
      <c r="I70" s="51"/>
      <c r="J70" s="51"/>
      <c r="K70" s="51">
        <v>98587</v>
      </c>
    </row>
    <row r="71" customHeight="1" spans="1:11">
      <c r="A71" s="6" t="s">
        <v>653</v>
      </c>
      <c r="B71" s="9">
        <v>60</v>
      </c>
      <c r="C71" s="25" t="s">
        <v>654</v>
      </c>
      <c r="D71" s="25" t="s">
        <v>655</v>
      </c>
      <c r="E71" s="25">
        <v>500</v>
      </c>
      <c r="F71" s="25">
        <f>E71*110/10000</f>
        <v>5.5</v>
      </c>
      <c r="G71" s="25"/>
      <c r="H71" s="25">
        <v>500</v>
      </c>
      <c r="I71" s="25"/>
      <c r="J71" s="25"/>
      <c r="K71" s="25">
        <v>20000</v>
      </c>
    </row>
    <row r="72" customHeight="1" spans="1:11">
      <c r="A72" s="6"/>
      <c r="B72" s="9">
        <v>61</v>
      </c>
      <c r="C72" s="25" t="s">
        <v>656</v>
      </c>
      <c r="D72" s="25" t="s">
        <v>657</v>
      </c>
      <c r="E72" s="25">
        <v>70</v>
      </c>
      <c r="F72" s="25">
        <v>1.1</v>
      </c>
      <c r="G72" s="25"/>
      <c r="H72" s="25">
        <v>70</v>
      </c>
      <c r="I72" s="25"/>
      <c r="J72" s="25"/>
      <c r="K72" s="25">
        <v>2800</v>
      </c>
    </row>
    <row r="73" customHeight="1" spans="1:11">
      <c r="A73" s="6"/>
      <c r="B73" s="9">
        <v>62</v>
      </c>
      <c r="C73" s="25" t="s">
        <v>658</v>
      </c>
      <c r="D73" s="25" t="s">
        <v>659</v>
      </c>
      <c r="E73" s="25">
        <v>60</v>
      </c>
      <c r="F73" s="25">
        <v>1.7</v>
      </c>
      <c r="G73" s="25"/>
      <c r="H73" s="25">
        <v>60</v>
      </c>
      <c r="I73" s="25"/>
      <c r="J73" s="25"/>
      <c r="K73" s="25">
        <v>2400</v>
      </c>
    </row>
    <row r="74" customHeight="1" spans="1:11">
      <c r="A74" s="6"/>
      <c r="B74" s="9">
        <v>63</v>
      </c>
      <c r="C74" s="25" t="s">
        <v>660</v>
      </c>
      <c r="D74" s="25" t="s">
        <v>661</v>
      </c>
      <c r="E74" s="25">
        <v>110</v>
      </c>
      <c r="F74" s="25">
        <v>1.2</v>
      </c>
      <c r="G74" s="25"/>
      <c r="H74" s="25">
        <v>110</v>
      </c>
      <c r="I74" s="25"/>
      <c r="J74" s="25"/>
      <c r="K74" s="25">
        <v>4400</v>
      </c>
    </row>
    <row r="75" customHeight="1" spans="1:11">
      <c r="A75" s="6"/>
      <c r="B75" s="22" t="s">
        <v>639</v>
      </c>
      <c r="C75" s="22"/>
      <c r="D75" s="22"/>
      <c r="E75" s="22">
        <f>SUM(E71:E74)</f>
        <v>740</v>
      </c>
      <c r="F75" s="22">
        <f>SUM(F71:F74)</f>
        <v>9.5</v>
      </c>
      <c r="G75" s="22"/>
      <c r="H75" s="22">
        <f>SUM(H71:H74)</f>
        <v>740</v>
      </c>
      <c r="I75" s="22"/>
      <c r="J75" s="22"/>
      <c r="K75" s="52">
        <f>SUM(K71:K74)</f>
        <v>29600</v>
      </c>
    </row>
    <row r="76" customHeight="1" spans="1:11">
      <c r="A76" s="6" t="s">
        <v>662</v>
      </c>
      <c r="B76" s="9">
        <v>64</v>
      </c>
      <c r="C76" s="25" t="s">
        <v>663</v>
      </c>
      <c r="D76" s="25" t="s">
        <v>664</v>
      </c>
      <c r="E76" s="25">
        <v>215</v>
      </c>
      <c r="F76" s="25">
        <v>4.128</v>
      </c>
      <c r="G76" s="25"/>
      <c r="H76" s="25">
        <v>215</v>
      </c>
      <c r="I76" s="25"/>
      <c r="J76" s="54"/>
      <c r="K76" s="25">
        <v>10750</v>
      </c>
    </row>
    <row r="77" customHeight="1" spans="1:11">
      <c r="A77" s="42"/>
      <c r="B77" s="52" t="s">
        <v>639</v>
      </c>
      <c r="C77" s="52"/>
      <c r="D77" s="52"/>
      <c r="E77" s="52">
        <f>SUM(E76:E76)</f>
        <v>215</v>
      </c>
      <c r="F77" s="52">
        <f>SUM(F76:F76)</f>
        <v>4.128</v>
      </c>
      <c r="G77" s="52"/>
      <c r="H77" s="52">
        <f>SUM(H76:H76)</f>
        <v>215</v>
      </c>
      <c r="I77" s="52"/>
      <c r="J77" s="52"/>
      <c r="K77" s="55">
        <f>SUM(K76:K76)</f>
        <v>10750</v>
      </c>
    </row>
    <row r="78" customHeight="1" spans="1:11">
      <c r="A78" s="6" t="s">
        <v>17</v>
      </c>
      <c r="B78" s="6"/>
      <c r="C78" s="6"/>
      <c r="D78" s="6"/>
      <c r="E78" s="53">
        <v>25277</v>
      </c>
      <c r="F78" s="53">
        <v>457.79</v>
      </c>
      <c r="G78" s="53">
        <v>59.5</v>
      </c>
      <c r="H78" s="53">
        <v>18463</v>
      </c>
      <c r="I78" s="53">
        <v>603</v>
      </c>
      <c r="J78" s="53">
        <v>6211</v>
      </c>
      <c r="K78" s="53">
        <v>1868583.49</v>
      </c>
    </row>
    <row r="79" customHeight="1" spans="3:3">
      <c r="C79" s="2" t="s">
        <v>665</v>
      </c>
    </row>
  </sheetData>
  <mergeCells count="28">
    <mergeCell ref="A1:K1"/>
    <mergeCell ref="A2:K2"/>
    <mergeCell ref="E3:F3"/>
    <mergeCell ref="G3:J3"/>
    <mergeCell ref="B17:D17"/>
    <mergeCell ref="C33:D33"/>
    <mergeCell ref="B42:D42"/>
    <mergeCell ref="B50:D50"/>
    <mergeCell ref="B60:D60"/>
    <mergeCell ref="B66:D66"/>
    <mergeCell ref="B70:D70"/>
    <mergeCell ref="B75:D75"/>
    <mergeCell ref="B77:D77"/>
    <mergeCell ref="A78:D78"/>
    <mergeCell ref="A3:A4"/>
    <mergeCell ref="A5:A17"/>
    <mergeCell ref="A18:A33"/>
    <mergeCell ref="A34:A42"/>
    <mergeCell ref="A43:A50"/>
    <mergeCell ref="A51:A60"/>
    <mergeCell ref="A61:A66"/>
    <mergeCell ref="A67:A69"/>
    <mergeCell ref="A71:A75"/>
    <mergeCell ref="A76:A77"/>
    <mergeCell ref="B3:B4"/>
    <mergeCell ref="C3:C4"/>
    <mergeCell ref="D3:D4"/>
    <mergeCell ref="K3:K4"/>
  </mergeCells>
  <pageMargins left="0.75" right="0.75" top="0.56875" bottom="0.738888888888889" header="0.3" footer="0.3687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pane ySplit="4" topLeftCell="A23" activePane="bottomLeft" state="frozen"/>
      <selection/>
      <selection pane="bottomLeft" activeCell="K29" sqref="K29"/>
    </sheetView>
  </sheetViews>
  <sheetFormatPr defaultColWidth="9" defaultRowHeight="14.25"/>
  <cols>
    <col min="1" max="3" width="9.375"/>
    <col min="4" max="4" width="10.375"/>
    <col min="6" max="7" width="10.375"/>
    <col min="9" max="10" width="9.375"/>
  </cols>
  <sheetData>
    <row r="1" ht="23.1" customHeight="1" spans="1:12">
      <c r="A1" s="252" t="s">
        <v>223</v>
      </c>
      <c r="B1" s="253"/>
      <c r="C1" s="253"/>
      <c r="D1" s="253"/>
      <c r="E1" s="253"/>
      <c r="F1" s="253"/>
      <c r="G1" s="253"/>
      <c r="H1" s="253"/>
      <c r="I1" s="253"/>
      <c r="J1" s="253"/>
      <c r="K1" s="253"/>
      <c r="L1" s="279"/>
    </row>
    <row r="2" spans="1:12">
      <c r="A2" s="200" t="s">
        <v>1</v>
      </c>
      <c r="B2" s="200"/>
      <c r="C2" s="203" t="s">
        <v>6</v>
      </c>
      <c r="D2" s="203"/>
      <c r="E2" s="203"/>
      <c r="F2" s="203"/>
      <c r="G2" s="203"/>
      <c r="H2" s="203"/>
      <c r="I2" s="203"/>
      <c r="J2" s="203"/>
      <c r="K2" s="203" t="s">
        <v>7</v>
      </c>
      <c r="L2" s="203" t="s">
        <v>8</v>
      </c>
    </row>
    <row r="3" spans="1:12">
      <c r="A3" s="204"/>
      <c r="B3" s="204"/>
      <c r="C3" s="203" t="s">
        <v>9</v>
      </c>
      <c r="D3" s="203" t="s">
        <v>10</v>
      </c>
      <c r="E3" s="203"/>
      <c r="F3" s="203"/>
      <c r="G3" s="203"/>
      <c r="H3" s="203"/>
      <c r="I3" s="203"/>
      <c r="J3" s="203"/>
      <c r="K3" s="203"/>
      <c r="L3" s="203"/>
    </row>
    <row r="4" ht="40.5" spans="1:12">
      <c r="A4" s="206"/>
      <c r="B4" s="206"/>
      <c r="C4" s="203"/>
      <c r="D4" s="203" t="s">
        <v>11</v>
      </c>
      <c r="E4" s="203" t="s">
        <v>12</v>
      </c>
      <c r="F4" s="203" t="s">
        <v>13</v>
      </c>
      <c r="G4" s="203" t="s">
        <v>14</v>
      </c>
      <c r="H4" s="203" t="s">
        <v>224</v>
      </c>
      <c r="I4" s="203" t="s">
        <v>16</v>
      </c>
      <c r="J4" s="203" t="s">
        <v>17</v>
      </c>
      <c r="K4" s="203"/>
      <c r="L4" s="203"/>
    </row>
    <row r="5" ht="33.95" customHeight="1" spans="1:12">
      <c r="A5" s="254" t="s">
        <v>225</v>
      </c>
      <c r="B5" s="255" t="s">
        <v>226</v>
      </c>
      <c r="C5" s="256">
        <v>60893</v>
      </c>
      <c r="D5" s="256"/>
      <c r="E5" s="256"/>
      <c r="F5" s="256">
        <v>6400</v>
      </c>
      <c r="G5" s="256"/>
      <c r="H5" s="256">
        <v>7370</v>
      </c>
      <c r="I5" s="256">
        <v>34325</v>
      </c>
      <c r="J5" s="256">
        <v>48095</v>
      </c>
      <c r="K5" s="229" t="s">
        <v>138</v>
      </c>
      <c r="L5" s="229" t="s">
        <v>227</v>
      </c>
    </row>
    <row r="6" ht="38.1" customHeight="1" spans="1:12">
      <c r="A6" s="257"/>
      <c r="B6" s="255" t="s">
        <v>65</v>
      </c>
      <c r="C6" s="251">
        <v>66700</v>
      </c>
      <c r="D6" s="251"/>
      <c r="E6" s="251"/>
      <c r="F6" s="251">
        <v>3000</v>
      </c>
      <c r="G6" s="251"/>
      <c r="H6" s="251"/>
      <c r="I6" s="251">
        <v>63700</v>
      </c>
      <c r="J6" s="251">
        <v>66700</v>
      </c>
      <c r="K6" s="229" t="s">
        <v>138</v>
      </c>
      <c r="L6" s="229" t="s">
        <v>227</v>
      </c>
    </row>
    <row r="7" ht="36.95" customHeight="1" spans="1:12">
      <c r="A7" s="257"/>
      <c r="B7" s="255" t="s">
        <v>228</v>
      </c>
      <c r="C7" s="213">
        <v>3734</v>
      </c>
      <c r="D7" s="214"/>
      <c r="E7" s="214"/>
      <c r="F7" s="214"/>
      <c r="G7" s="214"/>
      <c r="H7" s="214">
        <v>3344</v>
      </c>
      <c r="I7" s="213">
        <v>390</v>
      </c>
      <c r="J7" s="213">
        <v>3734</v>
      </c>
      <c r="K7" s="229" t="s">
        <v>229</v>
      </c>
      <c r="L7" s="229" t="s">
        <v>74</v>
      </c>
    </row>
    <row r="8" ht="36.95" customHeight="1" spans="1:12">
      <c r="A8" s="257"/>
      <c r="B8" s="255" t="s">
        <v>230</v>
      </c>
      <c r="C8" s="213">
        <v>9550</v>
      </c>
      <c r="D8" s="214"/>
      <c r="E8" s="214"/>
      <c r="F8" s="214"/>
      <c r="G8" s="214"/>
      <c r="H8" s="214"/>
      <c r="I8" s="213">
        <v>1000</v>
      </c>
      <c r="J8" s="213">
        <v>1000</v>
      </c>
      <c r="K8" s="229" t="s">
        <v>84</v>
      </c>
      <c r="L8" s="229" t="s">
        <v>231</v>
      </c>
    </row>
    <row r="9" ht="39" customHeight="1" spans="1:12">
      <c r="A9" s="257"/>
      <c r="B9" s="255" t="s">
        <v>93</v>
      </c>
      <c r="C9" s="213">
        <v>329800</v>
      </c>
      <c r="D9" s="214"/>
      <c r="E9" s="214">
        <v>71200</v>
      </c>
      <c r="F9" s="214"/>
      <c r="G9" s="214"/>
      <c r="H9" s="214"/>
      <c r="I9" s="213"/>
      <c r="J9" s="213">
        <v>71200</v>
      </c>
      <c r="K9" s="229" t="s">
        <v>12</v>
      </c>
      <c r="L9" s="229" t="s">
        <v>232</v>
      </c>
    </row>
    <row r="10" ht="33" customHeight="1" spans="1:12">
      <c r="A10" s="257"/>
      <c r="B10" s="255" t="s">
        <v>233</v>
      </c>
      <c r="C10" s="209">
        <v>2534</v>
      </c>
      <c r="D10" s="210"/>
      <c r="E10" s="210"/>
      <c r="F10" s="210"/>
      <c r="G10" s="210"/>
      <c r="H10" s="210"/>
      <c r="I10" s="209">
        <v>2534</v>
      </c>
      <c r="J10" s="209">
        <v>2534</v>
      </c>
      <c r="K10" s="280" t="s">
        <v>84</v>
      </c>
      <c r="L10" s="229" t="s">
        <v>74</v>
      </c>
    </row>
    <row r="11" ht="27" customHeight="1" spans="1:12">
      <c r="A11" s="258"/>
      <c r="B11" s="259" t="s">
        <v>17</v>
      </c>
      <c r="C11" s="260">
        <f>SUM(C5:C10)</f>
        <v>473211</v>
      </c>
      <c r="D11" s="261"/>
      <c r="E11" s="261">
        <f>SUM(E9:E10)</f>
        <v>71200</v>
      </c>
      <c r="F11" s="261">
        <f>SUM(F5:F10)</f>
        <v>9400</v>
      </c>
      <c r="G11" s="261"/>
      <c r="H11" s="261">
        <f>SUM(H5:H10)</f>
        <v>10714</v>
      </c>
      <c r="I11" s="260">
        <f>SUM(I5:I10)</f>
        <v>101949</v>
      </c>
      <c r="J11" s="260">
        <f>SUM(J5:J10)</f>
        <v>193263</v>
      </c>
      <c r="K11" s="229" t="s">
        <v>138</v>
      </c>
      <c r="L11" s="229" t="s">
        <v>227</v>
      </c>
    </row>
    <row r="12" ht="33" customHeight="1" spans="1:12">
      <c r="A12" s="262" t="s">
        <v>234</v>
      </c>
      <c r="B12" s="263" t="s">
        <v>111</v>
      </c>
      <c r="C12" s="213">
        <v>1934</v>
      </c>
      <c r="D12" s="214"/>
      <c r="E12" s="214"/>
      <c r="F12" s="214"/>
      <c r="G12" s="214"/>
      <c r="H12" s="213">
        <v>1934</v>
      </c>
      <c r="I12" s="214"/>
      <c r="J12" s="213">
        <v>1934</v>
      </c>
      <c r="K12" s="229" t="s">
        <v>195</v>
      </c>
      <c r="L12" s="229" t="s">
        <v>227</v>
      </c>
    </row>
    <row r="13" ht="33" customHeight="1" spans="1:12">
      <c r="A13" s="262"/>
      <c r="B13" s="263" t="s">
        <v>114</v>
      </c>
      <c r="C13" s="264">
        <v>500</v>
      </c>
      <c r="D13" s="214"/>
      <c r="E13" s="214"/>
      <c r="F13" s="214"/>
      <c r="G13" s="214"/>
      <c r="H13" s="264">
        <v>500</v>
      </c>
      <c r="I13" s="214"/>
      <c r="J13" s="264">
        <v>500</v>
      </c>
      <c r="K13" s="229" t="s">
        <v>195</v>
      </c>
      <c r="L13" s="229" t="s">
        <v>235</v>
      </c>
    </row>
    <row r="14" ht="24.95" customHeight="1" spans="1:12">
      <c r="A14" s="262"/>
      <c r="B14" s="259" t="s">
        <v>17</v>
      </c>
      <c r="C14" s="260">
        <f>SUM(C12:C13)</f>
        <v>2434</v>
      </c>
      <c r="D14" s="261"/>
      <c r="E14" s="261"/>
      <c r="F14" s="261"/>
      <c r="G14" s="261"/>
      <c r="H14" s="261">
        <f>SUM(H12:H13)</f>
        <v>2434</v>
      </c>
      <c r="I14" s="260"/>
      <c r="J14" s="260">
        <f>SUM(J12:J13)</f>
        <v>2434</v>
      </c>
      <c r="K14" s="229" t="s">
        <v>195</v>
      </c>
      <c r="L14" s="229"/>
    </row>
    <row r="15" ht="24.95" customHeight="1" spans="1:12">
      <c r="A15" s="265" t="s">
        <v>119</v>
      </c>
      <c r="B15" s="263" t="s">
        <v>120</v>
      </c>
      <c r="C15" s="260">
        <v>500</v>
      </c>
      <c r="D15" s="261"/>
      <c r="E15" s="261"/>
      <c r="F15" s="261"/>
      <c r="G15" s="261"/>
      <c r="H15" s="261">
        <v>500</v>
      </c>
      <c r="I15" s="260"/>
      <c r="J15" s="260">
        <v>500</v>
      </c>
      <c r="K15" s="229"/>
      <c r="L15" s="229"/>
    </row>
    <row r="16" ht="33" customHeight="1" spans="1:12">
      <c r="A16" s="266"/>
      <c r="B16" s="263" t="s">
        <v>124</v>
      </c>
      <c r="C16" s="267">
        <v>500</v>
      </c>
      <c r="D16" s="214"/>
      <c r="E16" s="214"/>
      <c r="F16" s="214"/>
      <c r="G16" s="214"/>
      <c r="H16" s="214"/>
      <c r="I16" s="281">
        <v>500</v>
      </c>
      <c r="J16" s="281">
        <v>500</v>
      </c>
      <c r="K16" s="229"/>
      <c r="L16" s="229"/>
    </row>
    <row r="17" ht="27" customHeight="1" spans="1:12">
      <c r="A17" s="266"/>
      <c r="B17" s="259" t="s">
        <v>17</v>
      </c>
      <c r="C17" s="268">
        <f>SUM(C15:C16)</f>
        <v>1000</v>
      </c>
      <c r="D17" s="268"/>
      <c r="E17" s="268"/>
      <c r="F17" s="268"/>
      <c r="G17" s="268"/>
      <c r="H17" s="268">
        <v>500</v>
      </c>
      <c r="I17" s="268">
        <f>I16</f>
        <v>500</v>
      </c>
      <c r="J17" s="268">
        <f>SUM(J15:J16)</f>
        <v>1000</v>
      </c>
      <c r="K17" s="229" t="s">
        <v>16</v>
      </c>
      <c r="L17" s="229"/>
    </row>
    <row r="18" ht="39" customHeight="1" spans="1:12">
      <c r="A18" s="254" t="s">
        <v>236</v>
      </c>
      <c r="B18" s="263" t="s">
        <v>237</v>
      </c>
      <c r="C18" s="213">
        <v>62040</v>
      </c>
      <c r="D18" s="214"/>
      <c r="E18" s="214"/>
      <c r="F18" s="214">
        <v>4400</v>
      </c>
      <c r="G18" s="214"/>
      <c r="H18" s="214">
        <v>9271</v>
      </c>
      <c r="I18" s="213">
        <v>21100</v>
      </c>
      <c r="J18" s="213">
        <v>34771</v>
      </c>
      <c r="K18" s="229"/>
      <c r="L18" s="229"/>
    </row>
    <row r="19" ht="39" customHeight="1" spans="1:12">
      <c r="A19" s="257"/>
      <c r="B19" s="263" t="s">
        <v>192</v>
      </c>
      <c r="C19" s="213">
        <v>1028700</v>
      </c>
      <c r="D19" s="214"/>
      <c r="E19" s="214">
        <v>46118</v>
      </c>
      <c r="F19" s="214"/>
      <c r="G19" s="214"/>
      <c r="H19" s="214"/>
      <c r="I19" s="214"/>
      <c r="J19" s="214">
        <v>46118</v>
      </c>
      <c r="K19" s="229" t="s">
        <v>238</v>
      </c>
      <c r="L19" s="229" t="s">
        <v>232</v>
      </c>
    </row>
    <row r="20" ht="29.1" customHeight="1" spans="1:12">
      <c r="A20" s="257"/>
      <c r="B20" s="259" t="s">
        <v>17</v>
      </c>
      <c r="C20" s="269">
        <f>SUM(C18:C19)</f>
        <v>1090740</v>
      </c>
      <c r="D20" s="270"/>
      <c r="E20" s="270">
        <f>SUM(E18:E19)</f>
        <v>46118</v>
      </c>
      <c r="F20" s="270">
        <v>4400</v>
      </c>
      <c r="G20" s="270"/>
      <c r="H20" s="270">
        <f>SUM(H18:H19)</f>
        <v>9271</v>
      </c>
      <c r="I20" s="269">
        <f>SUM(I18:I19)</f>
        <v>21100</v>
      </c>
      <c r="J20" s="269">
        <f>SUM(J18:J19)</f>
        <v>80889</v>
      </c>
      <c r="K20" s="229"/>
      <c r="L20" s="229"/>
    </row>
    <row r="21" ht="33" customHeight="1" spans="1:12">
      <c r="A21" s="254" t="s">
        <v>239</v>
      </c>
      <c r="B21" s="263" t="s">
        <v>203</v>
      </c>
      <c r="C21" s="264">
        <v>920000</v>
      </c>
      <c r="D21" s="214"/>
      <c r="E21" s="214"/>
      <c r="F21" s="214"/>
      <c r="G21" s="214"/>
      <c r="H21" s="214"/>
      <c r="I21" s="264">
        <v>84000</v>
      </c>
      <c r="J21" s="264">
        <v>84000</v>
      </c>
      <c r="K21" s="229"/>
      <c r="L21" s="229"/>
    </row>
    <row r="22" ht="42" customHeight="1" spans="1:12">
      <c r="A22" s="257"/>
      <c r="B22" s="259" t="s">
        <v>17</v>
      </c>
      <c r="C22" s="260">
        <v>980000</v>
      </c>
      <c r="D22" s="261"/>
      <c r="E22" s="261"/>
      <c r="F22" s="261"/>
      <c r="G22" s="261"/>
      <c r="H22" s="261"/>
      <c r="I22" s="260">
        <v>84000</v>
      </c>
      <c r="J22" s="260">
        <v>84000</v>
      </c>
      <c r="K22" s="229" t="s">
        <v>84</v>
      </c>
      <c r="L22" s="229" t="s">
        <v>240</v>
      </c>
    </row>
    <row r="23" ht="33" customHeight="1" spans="1:12">
      <c r="A23" s="271" t="s">
        <v>222</v>
      </c>
      <c r="B23" s="272"/>
      <c r="C23" s="273">
        <v>2239996</v>
      </c>
      <c r="D23" s="274">
        <v>500</v>
      </c>
      <c r="E23" s="274">
        <v>87318</v>
      </c>
      <c r="F23" s="274">
        <v>15800</v>
      </c>
      <c r="G23" s="274"/>
      <c r="H23" s="274">
        <v>23082</v>
      </c>
      <c r="I23" s="273">
        <v>265653</v>
      </c>
      <c r="J23" s="273">
        <v>392353</v>
      </c>
      <c r="K23" s="229"/>
      <c r="L23" s="229"/>
    </row>
    <row r="26" spans="1:12">
      <c r="A26" s="275"/>
      <c r="B26" s="275"/>
      <c r="C26" s="275">
        <v>473211</v>
      </c>
      <c r="D26" s="275"/>
      <c r="E26" s="275">
        <v>71200</v>
      </c>
      <c r="F26" s="275">
        <v>9400</v>
      </c>
      <c r="G26" s="275"/>
      <c r="H26" s="275">
        <v>10714</v>
      </c>
      <c r="I26" s="275">
        <v>101949</v>
      </c>
      <c r="J26" s="275">
        <v>193263</v>
      </c>
      <c r="K26" s="275"/>
      <c r="L26" s="275"/>
    </row>
    <row r="27" spans="1:12">
      <c r="A27" s="275"/>
      <c r="B27" s="275"/>
      <c r="C27" s="275">
        <v>2434</v>
      </c>
      <c r="D27" s="275"/>
      <c r="E27" s="275"/>
      <c r="F27" s="275"/>
      <c r="G27" s="275"/>
      <c r="H27" s="275">
        <v>2434</v>
      </c>
      <c r="I27" s="275"/>
      <c r="J27" s="275">
        <v>2434</v>
      </c>
      <c r="K27" s="275"/>
      <c r="L27" s="275"/>
    </row>
    <row r="28" spans="1:12">
      <c r="A28" s="275"/>
      <c r="B28" s="275"/>
      <c r="C28" s="275">
        <v>1000</v>
      </c>
      <c r="D28" s="275"/>
      <c r="E28" s="275"/>
      <c r="F28" s="275"/>
      <c r="G28" s="275"/>
      <c r="H28" s="275">
        <v>500</v>
      </c>
      <c r="I28" s="275">
        <v>500</v>
      </c>
      <c r="J28" s="275">
        <v>1000</v>
      </c>
      <c r="K28" s="275"/>
      <c r="L28" s="275"/>
    </row>
    <row r="29" spans="1:12">
      <c r="A29" s="275"/>
      <c r="B29" s="275"/>
      <c r="C29" s="213">
        <v>1090740</v>
      </c>
      <c r="D29" s="214"/>
      <c r="E29" s="214">
        <v>46118</v>
      </c>
      <c r="F29" s="214">
        <v>4400</v>
      </c>
      <c r="G29" s="214"/>
      <c r="H29" s="214">
        <v>9271</v>
      </c>
      <c r="I29" s="213">
        <v>21100</v>
      </c>
      <c r="J29" s="213">
        <v>80889</v>
      </c>
      <c r="K29" s="275"/>
      <c r="L29" s="275"/>
    </row>
    <row r="30" spans="1:12">
      <c r="A30" s="275"/>
      <c r="B30" s="275"/>
      <c r="C30" s="276">
        <v>980000</v>
      </c>
      <c r="D30" s="277"/>
      <c r="E30" s="277"/>
      <c r="F30" s="277"/>
      <c r="G30" s="277"/>
      <c r="H30" s="277"/>
      <c r="I30" s="276">
        <v>84000</v>
      </c>
      <c r="J30" s="276">
        <v>84000</v>
      </c>
      <c r="K30" s="275"/>
      <c r="L30" s="275"/>
    </row>
    <row r="31" spans="1:12">
      <c r="A31" s="275"/>
      <c r="B31" s="275"/>
      <c r="C31" s="278">
        <f>SUM(C26:C30)</f>
        <v>2547385</v>
      </c>
      <c r="D31" s="278">
        <f t="shared" ref="C31:I31" si="0">SUM(D26:D30)</f>
        <v>0</v>
      </c>
      <c r="E31" s="278">
        <f t="shared" si="0"/>
        <v>117318</v>
      </c>
      <c r="F31" s="278">
        <f t="shared" si="0"/>
        <v>13800</v>
      </c>
      <c r="G31" s="278">
        <f t="shared" si="0"/>
        <v>0</v>
      </c>
      <c r="H31" s="278">
        <f t="shared" si="0"/>
        <v>22919</v>
      </c>
      <c r="I31" s="278">
        <f t="shared" si="0"/>
        <v>207549</v>
      </c>
      <c r="J31" s="278">
        <f>SUM(D31:I31)</f>
        <v>361586</v>
      </c>
      <c r="K31" s="275"/>
      <c r="L31" s="275"/>
    </row>
    <row r="32" spans="1:12">
      <c r="A32" s="275"/>
      <c r="B32" s="275"/>
      <c r="C32" s="275"/>
      <c r="D32" s="275"/>
      <c r="E32" s="275"/>
      <c r="F32" s="275"/>
      <c r="G32" s="275"/>
      <c r="H32" s="275"/>
      <c r="I32" s="275"/>
      <c r="J32" s="275"/>
      <c r="K32" s="275"/>
      <c r="L32" s="275"/>
    </row>
  </sheetData>
  <mergeCells count="13">
    <mergeCell ref="A1:L1"/>
    <mergeCell ref="C2:J2"/>
    <mergeCell ref="D3:J3"/>
    <mergeCell ref="A23:B23"/>
    <mergeCell ref="A2:A4"/>
    <mergeCell ref="A5:A11"/>
    <mergeCell ref="A12:A14"/>
    <mergeCell ref="A15:A17"/>
    <mergeCell ref="A18:A20"/>
    <mergeCell ref="A21:A22"/>
    <mergeCell ref="C3:C4"/>
    <mergeCell ref="K2:K4"/>
    <mergeCell ref="L2:L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4"/>
  <sheetViews>
    <sheetView topLeftCell="A18" workbookViewId="0">
      <selection activeCell="O66" sqref="O66"/>
    </sheetView>
  </sheetViews>
  <sheetFormatPr defaultColWidth="9" defaultRowHeight="14.25"/>
  <cols>
    <col min="3" max="3" width="7" customWidth="1"/>
    <col min="4" max="4" width="15.5" customWidth="1"/>
    <col min="5" max="5" width="22.5" customWidth="1"/>
  </cols>
  <sheetData>
    <row r="1" ht="20.25" spans="1:17">
      <c r="A1" s="215" t="s">
        <v>0</v>
      </c>
      <c r="B1" s="216"/>
      <c r="C1" s="216"/>
      <c r="D1" s="216"/>
      <c r="E1" s="216"/>
      <c r="F1" s="216"/>
      <c r="G1" s="216"/>
      <c r="H1" s="216"/>
      <c r="I1" s="216"/>
      <c r="J1" s="216"/>
      <c r="K1" s="216"/>
      <c r="L1" s="216"/>
      <c r="M1" s="216"/>
      <c r="N1" s="216"/>
      <c r="O1" s="216"/>
      <c r="P1" s="216"/>
      <c r="Q1" s="250"/>
    </row>
    <row r="2" spans="1:17">
      <c r="A2" s="200" t="s">
        <v>1</v>
      </c>
      <c r="B2" s="201"/>
      <c r="C2" s="200" t="s">
        <v>2</v>
      </c>
      <c r="D2" s="201"/>
      <c r="E2" s="203" t="s">
        <v>3</v>
      </c>
      <c r="F2" s="203" t="s">
        <v>4</v>
      </c>
      <c r="G2" s="203" t="s">
        <v>5</v>
      </c>
      <c r="H2" s="203" t="s">
        <v>6</v>
      </c>
      <c r="I2" s="203"/>
      <c r="J2" s="203"/>
      <c r="K2" s="203"/>
      <c r="L2" s="203"/>
      <c r="M2" s="203"/>
      <c r="N2" s="203"/>
      <c r="O2" s="203"/>
      <c r="P2" s="203" t="s">
        <v>7</v>
      </c>
      <c r="Q2" s="203" t="s">
        <v>8</v>
      </c>
    </row>
    <row r="3" spans="1:17">
      <c r="A3" s="204"/>
      <c r="B3" s="205"/>
      <c r="C3" s="204"/>
      <c r="D3" s="205"/>
      <c r="E3" s="203"/>
      <c r="F3" s="203"/>
      <c r="G3" s="203"/>
      <c r="H3" s="203" t="s">
        <v>9</v>
      </c>
      <c r="I3" s="203" t="s">
        <v>10</v>
      </c>
      <c r="J3" s="203"/>
      <c r="K3" s="203"/>
      <c r="L3" s="203"/>
      <c r="M3" s="203"/>
      <c r="N3" s="203"/>
      <c r="O3" s="203"/>
      <c r="P3" s="203"/>
      <c r="Q3" s="203"/>
    </row>
    <row r="4" ht="40.5" spans="1:17">
      <c r="A4" s="206"/>
      <c r="B4" s="207"/>
      <c r="C4" s="206"/>
      <c r="D4" s="207"/>
      <c r="E4" s="203"/>
      <c r="F4" s="203"/>
      <c r="G4" s="203"/>
      <c r="H4" s="203"/>
      <c r="I4" s="203" t="s">
        <v>11</v>
      </c>
      <c r="J4" s="203" t="s">
        <v>12</v>
      </c>
      <c r="K4" s="203" t="s">
        <v>13</v>
      </c>
      <c r="L4" s="203" t="s">
        <v>14</v>
      </c>
      <c r="M4" s="203" t="s">
        <v>224</v>
      </c>
      <c r="N4" s="203" t="s">
        <v>16</v>
      </c>
      <c r="O4" s="203" t="s">
        <v>17</v>
      </c>
      <c r="P4" s="203"/>
      <c r="Q4" s="203"/>
    </row>
    <row r="5" ht="132.95" customHeight="1" spans="1:17">
      <c r="A5" s="217" t="s">
        <v>225</v>
      </c>
      <c r="B5" s="218" t="s">
        <v>19</v>
      </c>
      <c r="C5" s="219">
        <v>1</v>
      </c>
      <c r="D5" s="220" t="s">
        <v>20</v>
      </c>
      <c r="E5" s="221" t="s">
        <v>241</v>
      </c>
      <c r="F5" s="219" t="s">
        <v>22</v>
      </c>
      <c r="G5" s="219" t="s">
        <v>23</v>
      </c>
      <c r="H5" s="219">
        <v>52798</v>
      </c>
      <c r="I5" s="219"/>
      <c r="J5" s="219"/>
      <c r="K5" s="219">
        <v>6400</v>
      </c>
      <c r="L5" s="219"/>
      <c r="M5" s="219"/>
      <c r="N5" s="219">
        <v>33600</v>
      </c>
      <c r="O5" s="219">
        <v>40000</v>
      </c>
      <c r="P5" s="244" t="s">
        <v>24</v>
      </c>
      <c r="Q5" s="219" t="s">
        <v>242</v>
      </c>
    </row>
    <row r="6" ht="39.95" customHeight="1" spans="1:17">
      <c r="A6" s="217"/>
      <c r="B6" s="218"/>
      <c r="C6" s="219">
        <v>2</v>
      </c>
      <c r="D6" s="220" t="s">
        <v>26</v>
      </c>
      <c r="E6" s="221" t="s">
        <v>243</v>
      </c>
      <c r="F6" s="219" t="s">
        <v>28</v>
      </c>
      <c r="G6" s="219" t="s">
        <v>29</v>
      </c>
      <c r="H6" s="219">
        <v>300</v>
      </c>
      <c r="I6" s="219"/>
      <c r="J6" s="219"/>
      <c r="K6" s="219"/>
      <c r="L6" s="219"/>
      <c r="M6" s="219"/>
      <c r="N6" s="219">
        <v>300</v>
      </c>
      <c r="O6" s="219">
        <v>300</v>
      </c>
      <c r="P6" s="244" t="s">
        <v>16</v>
      </c>
      <c r="Q6" s="219" t="s">
        <v>242</v>
      </c>
    </row>
    <row r="7" ht="36" spans="1:17">
      <c r="A7" s="217"/>
      <c r="B7" s="218"/>
      <c r="C7" s="219">
        <v>3</v>
      </c>
      <c r="D7" s="220" t="s">
        <v>32</v>
      </c>
      <c r="E7" s="221" t="s">
        <v>244</v>
      </c>
      <c r="F7" s="219" t="s">
        <v>28</v>
      </c>
      <c r="G7" s="219" t="s">
        <v>29</v>
      </c>
      <c r="H7" s="219">
        <v>120</v>
      </c>
      <c r="I7" s="219"/>
      <c r="J7" s="219"/>
      <c r="K7" s="219"/>
      <c r="L7" s="219"/>
      <c r="M7" s="219"/>
      <c r="N7" s="219">
        <v>150</v>
      </c>
      <c r="O7" s="219">
        <v>150</v>
      </c>
      <c r="P7" s="244" t="s">
        <v>16</v>
      </c>
      <c r="Q7" s="219" t="s">
        <v>242</v>
      </c>
    </row>
    <row r="8" ht="39.95" customHeight="1" spans="1:17">
      <c r="A8" s="217"/>
      <c r="B8" s="218"/>
      <c r="C8" s="219">
        <v>4</v>
      </c>
      <c r="D8" s="220" t="s">
        <v>34</v>
      </c>
      <c r="E8" s="221" t="s">
        <v>35</v>
      </c>
      <c r="F8" s="219" t="s">
        <v>28</v>
      </c>
      <c r="G8" s="219" t="s">
        <v>29</v>
      </c>
      <c r="H8" s="219">
        <v>200</v>
      </c>
      <c r="I8" s="219"/>
      <c r="J8" s="219"/>
      <c r="K8" s="219"/>
      <c r="L8" s="219"/>
      <c r="M8" s="219"/>
      <c r="N8" s="219">
        <v>200</v>
      </c>
      <c r="O8" s="219">
        <v>200</v>
      </c>
      <c r="P8" s="244" t="s">
        <v>16</v>
      </c>
      <c r="Q8" s="219" t="s">
        <v>242</v>
      </c>
    </row>
    <row r="9" ht="36" spans="1:17">
      <c r="A9" s="217"/>
      <c r="B9" s="218"/>
      <c r="C9" s="219">
        <v>5</v>
      </c>
      <c r="D9" s="220" t="s">
        <v>36</v>
      </c>
      <c r="E9" s="221" t="s">
        <v>37</v>
      </c>
      <c r="F9" s="219" t="s">
        <v>28</v>
      </c>
      <c r="G9" s="219" t="s">
        <v>23</v>
      </c>
      <c r="H9" s="219">
        <v>120</v>
      </c>
      <c r="I9" s="219"/>
      <c r="J9" s="219"/>
      <c r="K9" s="219"/>
      <c r="L9" s="219"/>
      <c r="M9" s="219">
        <v>120</v>
      </c>
      <c r="N9" s="219"/>
      <c r="O9" s="219">
        <v>120</v>
      </c>
      <c r="P9" s="244" t="s">
        <v>38</v>
      </c>
      <c r="Q9" s="219" t="s">
        <v>39</v>
      </c>
    </row>
    <row r="10" ht="38.1" customHeight="1" spans="1:17">
      <c r="A10" s="217"/>
      <c r="B10" s="218"/>
      <c r="C10" s="219">
        <v>6</v>
      </c>
      <c r="D10" s="220" t="s">
        <v>40</v>
      </c>
      <c r="E10" s="221" t="s">
        <v>245</v>
      </c>
      <c r="F10" s="219" t="s">
        <v>28</v>
      </c>
      <c r="G10" s="219" t="s">
        <v>29</v>
      </c>
      <c r="H10" s="222">
        <v>800</v>
      </c>
      <c r="I10" s="222"/>
      <c r="J10" s="222"/>
      <c r="K10" s="222"/>
      <c r="L10" s="222"/>
      <c r="M10" s="222">
        <v>800</v>
      </c>
      <c r="N10" s="222"/>
      <c r="O10" s="222">
        <v>800</v>
      </c>
      <c r="P10" s="244" t="s">
        <v>38</v>
      </c>
      <c r="Q10" s="219" t="s">
        <v>242</v>
      </c>
    </row>
    <row r="11" ht="38.1" customHeight="1" spans="1:17">
      <c r="A11" s="217"/>
      <c r="B11" s="218"/>
      <c r="C11" s="219">
        <v>7</v>
      </c>
      <c r="D11" s="220" t="s">
        <v>42</v>
      </c>
      <c r="E11" s="221" t="s">
        <v>246</v>
      </c>
      <c r="F11" s="219" t="s">
        <v>28</v>
      </c>
      <c r="G11" s="219" t="s">
        <v>29</v>
      </c>
      <c r="H11" s="219">
        <v>1100</v>
      </c>
      <c r="I11" s="219"/>
      <c r="J11" s="219"/>
      <c r="K11" s="219"/>
      <c r="L11" s="219"/>
      <c r="M11" s="219">
        <v>1100</v>
      </c>
      <c r="N11" s="219"/>
      <c r="O11" s="219">
        <v>1100</v>
      </c>
      <c r="P11" s="244" t="s">
        <v>38</v>
      </c>
      <c r="Q11" s="219" t="s">
        <v>242</v>
      </c>
    </row>
    <row r="12" ht="36" spans="1:17">
      <c r="A12" s="217"/>
      <c r="B12" s="218"/>
      <c r="C12" s="219">
        <v>8</v>
      </c>
      <c r="D12" s="220" t="s">
        <v>44</v>
      </c>
      <c r="E12" s="221" t="s">
        <v>45</v>
      </c>
      <c r="F12" s="219" t="s">
        <v>28</v>
      </c>
      <c r="G12" s="219" t="s">
        <v>29</v>
      </c>
      <c r="H12" s="219">
        <v>500</v>
      </c>
      <c r="I12" s="219"/>
      <c r="J12" s="219"/>
      <c r="K12" s="219"/>
      <c r="L12" s="219"/>
      <c r="M12" s="219">
        <v>500</v>
      </c>
      <c r="N12" s="219"/>
      <c r="O12" s="219">
        <v>500</v>
      </c>
      <c r="P12" s="244" t="s">
        <v>38</v>
      </c>
      <c r="Q12" s="219" t="s">
        <v>242</v>
      </c>
    </row>
    <row r="13" ht="41.1" customHeight="1" spans="1:17">
      <c r="A13" s="217"/>
      <c r="B13" s="218"/>
      <c r="C13" s="219">
        <v>9</v>
      </c>
      <c r="D13" s="220" t="s">
        <v>46</v>
      </c>
      <c r="E13" s="221" t="s">
        <v>47</v>
      </c>
      <c r="F13" s="219" t="s">
        <v>28</v>
      </c>
      <c r="G13" s="219" t="s">
        <v>29</v>
      </c>
      <c r="H13" s="219">
        <v>923</v>
      </c>
      <c r="I13" s="219"/>
      <c r="J13" s="219"/>
      <c r="K13" s="219"/>
      <c r="L13" s="219"/>
      <c r="M13" s="219">
        <v>923</v>
      </c>
      <c r="N13" s="219"/>
      <c r="O13" s="219">
        <v>923</v>
      </c>
      <c r="P13" s="244" t="s">
        <v>38</v>
      </c>
      <c r="Q13" s="219" t="s">
        <v>242</v>
      </c>
    </row>
    <row r="14" ht="48" spans="1:17">
      <c r="A14" s="217" t="s">
        <v>225</v>
      </c>
      <c r="B14" s="223" t="s">
        <v>19</v>
      </c>
      <c r="C14" s="219">
        <v>10</v>
      </c>
      <c r="D14" s="220" t="s">
        <v>247</v>
      </c>
      <c r="E14" s="221" t="s">
        <v>122</v>
      </c>
      <c r="F14" s="219" t="s">
        <v>28</v>
      </c>
      <c r="G14" s="219" t="s">
        <v>29</v>
      </c>
      <c r="H14" s="219">
        <v>500</v>
      </c>
      <c r="I14" s="219"/>
      <c r="J14" s="219"/>
      <c r="K14" s="219"/>
      <c r="L14" s="219"/>
      <c r="M14" s="219">
        <v>500</v>
      </c>
      <c r="N14" s="219"/>
      <c r="O14" s="219">
        <v>500</v>
      </c>
      <c r="P14" s="244" t="s">
        <v>38</v>
      </c>
      <c r="Q14" s="219" t="s">
        <v>242</v>
      </c>
    </row>
    <row r="15" ht="45" customHeight="1" spans="1:17">
      <c r="A15" s="217"/>
      <c r="B15" s="223"/>
      <c r="C15" s="219">
        <v>11</v>
      </c>
      <c r="D15" s="220" t="s">
        <v>48</v>
      </c>
      <c r="E15" s="221" t="s">
        <v>49</v>
      </c>
      <c r="F15" s="219" t="s">
        <v>28</v>
      </c>
      <c r="G15" s="219" t="s">
        <v>29</v>
      </c>
      <c r="H15" s="219">
        <v>504</v>
      </c>
      <c r="I15" s="219"/>
      <c r="J15" s="219"/>
      <c r="K15" s="219"/>
      <c r="L15" s="219"/>
      <c r="M15" s="219">
        <v>504</v>
      </c>
      <c r="N15" s="219"/>
      <c r="O15" s="219">
        <v>504</v>
      </c>
      <c r="P15" s="244" t="s">
        <v>38</v>
      </c>
      <c r="Q15" s="219" t="s">
        <v>242</v>
      </c>
    </row>
    <row r="16" ht="36" spans="1:17">
      <c r="A16" s="217"/>
      <c r="B16" s="223"/>
      <c r="C16" s="219">
        <v>12</v>
      </c>
      <c r="D16" s="220" t="s">
        <v>50</v>
      </c>
      <c r="E16" s="221" t="s">
        <v>51</v>
      </c>
      <c r="F16" s="219" t="s">
        <v>28</v>
      </c>
      <c r="G16" s="219" t="s">
        <v>29</v>
      </c>
      <c r="H16" s="219">
        <v>500</v>
      </c>
      <c r="I16" s="219"/>
      <c r="J16" s="219"/>
      <c r="K16" s="219"/>
      <c r="L16" s="219"/>
      <c r="M16" s="219">
        <v>500</v>
      </c>
      <c r="N16" s="219"/>
      <c r="O16" s="219">
        <v>500</v>
      </c>
      <c r="P16" s="244" t="s">
        <v>52</v>
      </c>
      <c r="Q16" s="219" t="s">
        <v>242</v>
      </c>
    </row>
    <row r="17" ht="57" customHeight="1" spans="1:17">
      <c r="A17" s="217"/>
      <c r="B17" s="223"/>
      <c r="C17" s="219">
        <v>13</v>
      </c>
      <c r="D17" s="220" t="s">
        <v>53</v>
      </c>
      <c r="E17" s="221" t="s">
        <v>54</v>
      </c>
      <c r="F17" s="219" t="s">
        <v>55</v>
      </c>
      <c r="G17" s="219" t="s">
        <v>29</v>
      </c>
      <c r="H17" s="222">
        <v>1400</v>
      </c>
      <c r="I17" s="222"/>
      <c r="J17" s="222"/>
      <c r="K17" s="222"/>
      <c r="L17" s="222"/>
      <c r="M17" s="222">
        <v>1400</v>
      </c>
      <c r="N17" s="222"/>
      <c r="O17" s="222">
        <v>1400</v>
      </c>
      <c r="P17" s="244" t="s">
        <v>52</v>
      </c>
      <c r="Q17" s="219" t="s">
        <v>242</v>
      </c>
    </row>
    <row r="18" ht="36" spans="1:17">
      <c r="A18" s="217"/>
      <c r="B18" s="223"/>
      <c r="C18" s="219">
        <v>14</v>
      </c>
      <c r="D18" s="220" t="s">
        <v>56</v>
      </c>
      <c r="E18" s="221" t="s">
        <v>57</v>
      </c>
      <c r="F18" s="219" t="s">
        <v>28</v>
      </c>
      <c r="G18" s="219" t="s">
        <v>29</v>
      </c>
      <c r="H18" s="219">
        <v>62</v>
      </c>
      <c r="I18" s="219"/>
      <c r="J18" s="219"/>
      <c r="K18" s="219"/>
      <c r="L18" s="219"/>
      <c r="M18" s="219">
        <v>62</v>
      </c>
      <c r="N18" s="219"/>
      <c r="O18" s="219">
        <v>62</v>
      </c>
      <c r="P18" s="244" t="s">
        <v>52</v>
      </c>
      <c r="Q18" s="219" t="s">
        <v>242</v>
      </c>
    </row>
    <row r="19" ht="33.95" customHeight="1" spans="1:17">
      <c r="A19" s="217"/>
      <c r="B19" s="223"/>
      <c r="C19" s="219">
        <v>15</v>
      </c>
      <c r="D19" s="220" t="s">
        <v>58</v>
      </c>
      <c r="E19" s="221" t="s">
        <v>59</v>
      </c>
      <c r="F19" s="219" t="s">
        <v>28</v>
      </c>
      <c r="G19" s="219" t="s">
        <v>29</v>
      </c>
      <c r="H19" s="219">
        <v>958</v>
      </c>
      <c r="I19" s="219"/>
      <c r="J19" s="219"/>
      <c r="K19" s="219"/>
      <c r="L19" s="219"/>
      <c r="M19" s="219">
        <v>958</v>
      </c>
      <c r="N19" s="219"/>
      <c r="O19" s="219">
        <v>958</v>
      </c>
      <c r="P19" s="244" t="s">
        <v>52</v>
      </c>
      <c r="Q19" s="219" t="s">
        <v>242</v>
      </c>
    </row>
    <row r="20" ht="44.1" customHeight="1" spans="1:17">
      <c r="A20" s="217"/>
      <c r="B20" s="223"/>
      <c r="C20" s="219">
        <v>16</v>
      </c>
      <c r="D20" s="220" t="s">
        <v>60</v>
      </c>
      <c r="E20" s="221" t="s">
        <v>61</v>
      </c>
      <c r="F20" s="219" t="s">
        <v>28</v>
      </c>
      <c r="G20" s="219" t="s">
        <v>29</v>
      </c>
      <c r="H20" s="219">
        <v>113</v>
      </c>
      <c r="I20" s="219"/>
      <c r="J20" s="219"/>
      <c r="K20" s="219"/>
      <c r="L20" s="219"/>
      <c r="M20" s="219">
        <v>113</v>
      </c>
      <c r="N20" s="219"/>
      <c r="O20" s="219">
        <v>113</v>
      </c>
      <c r="P20" s="244" t="s">
        <v>52</v>
      </c>
      <c r="Q20" s="219" t="s">
        <v>242</v>
      </c>
    </row>
    <row r="21" ht="36" spans="1:17">
      <c r="A21" s="217"/>
      <c r="B21" s="223"/>
      <c r="C21" s="219">
        <v>17</v>
      </c>
      <c r="D21" s="220" t="s">
        <v>62</v>
      </c>
      <c r="E21" s="221" t="s">
        <v>63</v>
      </c>
      <c r="F21" s="219" t="s">
        <v>28</v>
      </c>
      <c r="G21" s="219" t="s">
        <v>29</v>
      </c>
      <c r="H21" s="219">
        <v>310</v>
      </c>
      <c r="I21" s="219"/>
      <c r="J21" s="219"/>
      <c r="K21" s="219"/>
      <c r="L21" s="219"/>
      <c r="M21" s="219">
        <v>310</v>
      </c>
      <c r="N21" s="219"/>
      <c r="O21" s="219">
        <v>310</v>
      </c>
      <c r="P21" s="244" t="s">
        <v>52</v>
      </c>
      <c r="Q21" s="219" t="s">
        <v>242</v>
      </c>
    </row>
    <row r="22" ht="21" customHeight="1" spans="1:17">
      <c r="A22" s="217"/>
      <c r="B22" s="224"/>
      <c r="C22" s="225" t="s">
        <v>64</v>
      </c>
      <c r="D22" s="225"/>
      <c r="E22" s="225"/>
      <c r="F22" s="225"/>
      <c r="G22" s="225"/>
      <c r="H22" s="225">
        <f>SUM(H5:H21)</f>
        <v>61208</v>
      </c>
      <c r="I22" s="225">
        <f t="shared" ref="I22:L22" si="0">I5</f>
        <v>0</v>
      </c>
      <c r="J22" s="225">
        <f t="shared" si="0"/>
        <v>0</v>
      </c>
      <c r="K22" s="245">
        <v>6400</v>
      </c>
      <c r="L22" s="225">
        <f t="shared" si="0"/>
        <v>0</v>
      </c>
      <c r="M22" s="225">
        <f t="shared" ref="M22:O22" si="1">SUM(M5:M21)</f>
        <v>7790</v>
      </c>
      <c r="N22" s="225">
        <f t="shared" si="1"/>
        <v>34250</v>
      </c>
      <c r="O22" s="225">
        <f t="shared" si="1"/>
        <v>48440</v>
      </c>
      <c r="P22" s="244"/>
      <c r="Q22" s="219"/>
    </row>
    <row r="23" ht="72" spans="1:17">
      <c r="A23" s="217"/>
      <c r="B23" s="226" t="s">
        <v>65</v>
      </c>
      <c r="C23" s="219">
        <v>18</v>
      </c>
      <c r="D23" s="220" t="s">
        <v>66</v>
      </c>
      <c r="E23" s="219" t="s">
        <v>67</v>
      </c>
      <c r="F23" s="219" t="s">
        <v>68</v>
      </c>
      <c r="G23" s="219" t="s">
        <v>29</v>
      </c>
      <c r="H23" s="219">
        <v>57200</v>
      </c>
      <c r="I23" s="219"/>
      <c r="J23" s="219"/>
      <c r="K23" s="219">
        <v>1600</v>
      </c>
      <c r="L23" s="219"/>
      <c r="M23" s="219"/>
      <c r="N23" s="219">
        <v>55600</v>
      </c>
      <c r="O23" s="219">
        <v>57200</v>
      </c>
      <c r="P23" s="244" t="s">
        <v>24</v>
      </c>
      <c r="Q23" s="219" t="s">
        <v>248</v>
      </c>
    </row>
    <row r="24" ht="60" spans="1:17">
      <c r="A24" s="217"/>
      <c r="B24" s="226"/>
      <c r="C24" s="219">
        <v>19</v>
      </c>
      <c r="D24" s="220" t="s">
        <v>69</v>
      </c>
      <c r="E24" s="219" t="s">
        <v>70</v>
      </c>
      <c r="F24" s="219" t="s">
        <v>68</v>
      </c>
      <c r="G24" s="219" t="s">
        <v>29</v>
      </c>
      <c r="H24" s="219">
        <v>9500</v>
      </c>
      <c r="I24" s="219"/>
      <c r="J24" s="219"/>
      <c r="K24" s="219">
        <v>1400</v>
      </c>
      <c r="L24" s="219"/>
      <c r="M24" s="219"/>
      <c r="N24" s="219">
        <v>8100</v>
      </c>
      <c r="O24" s="219">
        <v>9500</v>
      </c>
      <c r="P24" s="244" t="s">
        <v>24</v>
      </c>
      <c r="Q24" s="219" t="s">
        <v>248</v>
      </c>
    </row>
    <row r="25" ht="24" customHeight="1" spans="1:17">
      <c r="A25" s="217"/>
      <c r="B25" s="226"/>
      <c r="C25" s="225" t="s">
        <v>64</v>
      </c>
      <c r="D25" s="225"/>
      <c r="E25" s="225"/>
      <c r="F25" s="225"/>
      <c r="G25" s="225"/>
      <c r="H25" s="225">
        <f>SUM(H23:H24)</f>
        <v>66700</v>
      </c>
      <c r="I25" s="225">
        <f t="shared" ref="I25:M25" si="2">I24</f>
        <v>0</v>
      </c>
      <c r="J25" s="225">
        <f t="shared" si="2"/>
        <v>0</v>
      </c>
      <c r="K25" s="225">
        <f>SUM(K23:K24)</f>
        <v>3000</v>
      </c>
      <c r="L25" s="225">
        <f t="shared" si="2"/>
        <v>0</v>
      </c>
      <c r="M25" s="225">
        <f t="shared" si="2"/>
        <v>0</v>
      </c>
      <c r="N25" s="225">
        <f>SUM(N23:N24)</f>
        <v>63700</v>
      </c>
      <c r="O25" s="225">
        <v>66700</v>
      </c>
      <c r="P25" s="246"/>
      <c r="Q25" s="219"/>
    </row>
    <row r="26" ht="42.95" customHeight="1" spans="1:17">
      <c r="A26" s="227" t="s">
        <v>225</v>
      </c>
      <c r="B26" s="223" t="s">
        <v>71</v>
      </c>
      <c r="C26" s="220">
        <v>20</v>
      </c>
      <c r="D26" s="228" t="s">
        <v>72</v>
      </c>
      <c r="E26" s="229" t="s">
        <v>73</v>
      </c>
      <c r="F26" s="229" t="s">
        <v>55</v>
      </c>
      <c r="G26" s="220" t="s">
        <v>29</v>
      </c>
      <c r="H26" s="229">
        <v>900</v>
      </c>
      <c r="I26" s="220"/>
      <c r="J26" s="220"/>
      <c r="K26" s="220"/>
      <c r="L26" s="220"/>
      <c r="M26" s="220">
        <v>900</v>
      </c>
      <c r="N26" s="229"/>
      <c r="O26" s="229">
        <v>900</v>
      </c>
      <c r="P26" s="229" t="s">
        <v>52</v>
      </c>
      <c r="Q26" s="229" t="s">
        <v>74</v>
      </c>
    </row>
    <row r="27" ht="53.1" customHeight="1" spans="1:17">
      <c r="A27" s="230"/>
      <c r="B27" s="223"/>
      <c r="C27" s="220">
        <v>21</v>
      </c>
      <c r="D27" s="228" t="s">
        <v>75</v>
      </c>
      <c r="E27" s="229" t="s">
        <v>76</v>
      </c>
      <c r="F27" s="229" t="s">
        <v>55</v>
      </c>
      <c r="G27" s="220" t="s">
        <v>29</v>
      </c>
      <c r="H27" s="229">
        <v>944</v>
      </c>
      <c r="I27" s="220"/>
      <c r="J27" s="220"/>
      <c r="K27" s="220"/>
      <c r="L27" s="220"/>
      <c r="M27" s="220">
        <v>944</v>
      </c>
      <c r="N27" s="229"/>
      <c r="O27" s="229">
        <v>944</v>
      </c>
      <c r="P27" s="229" t="s">
        <v>52</v>
      </c>
      <c r="Q27" s="229" t="s">
        <v>74</v>
      </c>
    </row>
    <row r="28" ht="36" spans="1:17">
      <c r="A28" s="230"/>
      <c r="B28" s="223"/>
      <c r="C28" s="220">
        <v>22</v>
      </c>
      <c r="D28" s="228" t="s">
        <v>77</v>
      </c>
      <c r="E28" s="229" t="s">
        <v>78</v>
      </c>
      <c r="F28" s="229" t="s">
        <v>55</v>
      </c>
      <c r="G28" s="220" t="s">
        <v>29</v>
      </c>
      <c r="H28" s="229">
        <v>750</v>
      </c>
      <c r="I28" s="220"/>
      <c r="J28" s="220"/>
      <c r="K28" s="220"/>
      <c r="L28" s="220"/>
      <c r="M28" s="220">
        <v>750</v>
      </c>
      <c r="N28" s="229"/>
      <c r="O28" s="229">
        <v>750</v>
      </c>
      <c r="P28" s="229" t="s">
        <v>52</v>
      </c>
      <c r="Q28" s="229" t="s">
        <v>74</v>
      </c>
    </row>
    <row r="29" ht="59.1" customHeight="1" spans="1:17">
      <c r="A29" s="230"/>
      <c r="B29" s="223"/>
      <c r="C29" s="220">
        <v>23</v>
      </c>
      <c r="D29" s="228" t="s">
        <v>79</v>
      </c>
      <c r="E29" s="219" t="s">
        <v>80</v>
      </c>
      <c r="F29" s="229" t="s">
        <v>81</v>
      </c>
      <c r="G29" s="220" t="s">
        <v>29</v>
      </c>
      <c r="H29" s="229">
        <v>750</v>
      </c>
      <c r="I29" s="220"/>
      <c r="J29" s="220"/>
      <c r="K29" s="220"/>
      <c r="L29" s="220"/>
      <c r="M29" s="220">
        <v>750</v>
      </c>
      <c r="N29" s="229"/>
      <c r="O29" s="229">
        <v>750</v>
      </c>
      <c r="P29" s="229" t="s">
        <v>52</v>
      </c>
      <c r="Q29" s="219" t="s">
        <v>242</v>
      </c>
    </row>
    <row r="30" ht="60" spans="1:17">
      <c r="A30" s="230"/>
      <c r="B30" s="223"/>
      <c r="C30" s="220">
        <v>24</v>
      </c>
      <c r="D30" s="231" t="s">
        <v>82</v>
      </c>
      <c r="E30" s="232" t="s">
        <v>83</v>
      </c>
      <c r="F30" s="232" t="s">
        <v>28</v>
      </c>
      <c r="G30" s="220" t="s">
        <v>29</v>
      </c>
      <c r="H30" s="232">
        <v>133</v>
      </c>
      <c r="I30" s="220"/>
      <c r="J30" s="220"/>
      <c r="K30" s="220"/>
      <c r="L30" s="220"/>
      <c r="M30" s="220"/>
      <c r="N30" s="220">
        <v>133</v>
      </c>
      <c r="O30" s="232">
        <v>133</v>
      </c>
      <c r="P30" s="232" t="s">
        <v>84</v>
      </c>
      <c r="Q30" s="232" t="s">
        <v>74</v>
      </c>
    </row>
    <row r="31" ht="57" customHeight="1" spans="1:17">
      <c r="A31" s="230"/>
      <c r="B31" s="223"/>
      <c r="C31" s="220">
        <v>25</v>
      </c>
      <c r="D31" s="228" t="s">
        <v>85</v>
      </c>
      <c r="E31" s="229" t="s">
        <v>83</v>
      </c>
      <c r="F31" s="232" t="s">
        <v>28</v>
      </c>
      <c r="G31" s="220" t="s">
        <v>29</v>
      </c>
      <c r="H31" s="229">
        <v>133</v>
      </c>
      <c r="I31" s="220"/>
      <c r="J31" s="220"/>
      <c r="K31" s="220"/>
      <c r="L31" s="220"/>
      <c r="M31" s="220"/>
      <c r="N31" s="220">
        <v>133</v>
      </c>
      <c r="O31" s="229">
        <v>133</v>
      </c>
      <c r="P31" s="229" t="s">
        <v>84</v>
      </c>
      <c r="Q31" s="229" t="s">
        <v>74</v>
      </c>
    </row>
    <row r="32" ht="36" spans="1:17">
      <c r="A32" s="230"/>
      <c r="B32" s="223"/>
      <c r="C32" s="220">
        <v>26</v>
      </c>
      <c r="D32" s="228" t="s">
        <v>86</v>
      </c>
      <c r="E32" s="229" t="s">
        <v>87</v>
      </c>
      <c r="F32" s="232" t="s">
        <v>28</v>
      </c>
      <c r="G32" s="220" t="s">
        <v>29</v>
      </c>
      <c r="H32" s="229">
        <v>124</v>
      </c>
      <c r="I32" s="220"/>
      <c r="J32" s="220"/>
      <c r="K32" s="220"/>
      <c r="L32" s="220"/>
      <c r="M32" s="220"/>
      <c r="N32" s="220">
        <v>124</v>
      </c>
      <c r="O32" s="229">
        <v>124</v>
      </c>
      <c r="P32" s="229" t="s">
        <v>84</v>
      </c>
      <c r="Q32" s="229" t="s">
        <v>74</v>
      </c>
    </row>
    <row r="33" ht="23.1" customHeight="1" spans="1:17">
      <c r="A33" s="230"/>
      <c r="B33" s="224"/>
      <c r="C33" s="225" t="s">
        <v>64</v>
      </c>
      <c r="D33" s="225"/>
      <c r="E33" s="225"/>
      <c r="F33" s="225"/>
      <c r="G33" s="225"/>
      <c r="H33" s="225">
        <f>SUM(H26:H32)</f>
        <v>3734</v>
      </c>
      <c r="I33" s="225"/>
      <c r="J33" s="225"/>
      <c r="K33" s="225"/>
      <c r="L33" s="225"/>
      <c r="M33" s="225">
        <f t="shared" ref="M33:O33" si="3">SUM(M26:M32)</f>
        <v>3344</v>
      </c>
      <c r="N33" s="225">
        <f t="shared" si="3"/>
        <v>390</v>
      </c>
      <c r="O33" s="225">
        <f t="shared" si="3"/>
        <v>3734</v>
      </c>
      <c r="P33" s="246"/>
      <c r="Q33" s="219"/>
    </row>
    <row r="34" ht="96" spans="1:17">
      <c r="A34" s="230"/>
      <c r="B34" s="233" t="s">
        <v>88</v>
      </c>
      <c r="C34" s="234">
        <v>27</v>
      </c>
      <c r="D34" s="234" t="s">
        <v>89</v>
      </c>
      <c r="E34" s="235" t="s">
        <v>90</v>
      </c>
      <c r="F34" s="229" t="s">
        <v>91</v>
      </c>
      <c r="G34" s="234" t="s">
        <v>29</v>
      </c>
      <c r="H34" s="234">
        <v>9550</v>
      </c>
      <c r="I34" s="234"/>
      <c r="J34" s="234"/>
      <c r="K34" s="234"/>
      <c r="L34" s="234"/>
      <c r="M34" s="234"/>
      <c r="N34" s="234">
        <v>1000</v>
      </c>
      <c r="O34" s="234">
        <v>1000</v>
      </c>
      <c r="P34" s="229" t="s">
        <v>84</v>
      </c>
      <c r="Q34" s="219" t="s">
        <v>92</v>
      </c>
    </row>
    <row r="35" ht="24.95" customHeight="1" spans="1:17">
      <c r="A35" s="230"/>
      <c r="B35" s="224"/>
      <c r="C35" s="225" t="s">
        <v>64</v>
      </c>
      <c r="D35" s="225"/>
      <c r="E35" s="225"/>
      <c r="F35" s="225"/>
      <c r="G35" s="225"/>
      <c r="H35" s="236">
        <f>SUM(H34:H34)</f>
        <v>9550</v>
      </c>
      <c r="I35" s="236"/>
      <c r="J35" s="236"/>
      <c r="K35" s="236"/>
      <c r="L35" s="236"/>
      <c r="M35" s="236"/>
      <c r="N35" s="236">
        <f>SUM(N34:N34)</f>
        <v>1000</v>
      </c>
      <c r="O35" s="236">
        <v>1000</v>
      </c>
      <c r="P35" s="246"/>
      <c r="Q35" s="219"/>
    </row>
    <row r="36" ht="48" spans="1:17">
      <c r="A36" s="230"/>
      <c r="B36" s="233" t="s">
        <v>93</v>
      </c>
      <c r="C36" s="220">
        <v>28</v>
      </c>
      <c r="D36" s="220" t="s">
        <v>94</v>
      </c>
      <c r="E36" s="229" t="s">
        <v>95</v>
      </c>
      <c r="F36" s="229" t="s">
        <v>96</v>
      </c>
      <c r="G36" s="220" t="s">
        <v>23</v>
      </c>
      <c r="H36" s="228">
        <v>329800</v>
      </c>
      <c r="I36" s="228"/>
      <c r="J36" s="228">
        <v>71200</v>
      </c>
      <c r="K36" s="228"/>
      <c r="L36" s="228"/>
      <c r="M36" s="228"/>
      <c r="N36" s="228"/>
      <c r="O36" s="228">
        <v>71200</v>
      </c>
      <c r="P36" s="246" t="s">
        <v>238</v>
      </c>
      <c r="Q36" s="219" t="s">
        <v>97</v>
      </c>
    </row>
    <row r="37" ht="24" customHeight="1" spans="1:17">
      <c r="A37" s="237"/>
      <c r="B37" s="224"/>
      <c r="C37" s="225" t="s">
        <v>64</v>
      </c>
      <c r="D37" s="225"/>
      <c r="E37" s="225"/>
      <c r="F37" s="225"/>
      <c r="G37" s="225"/>
      <c r="H37" s="236">
        <v>329800</v>
      </c>
      <c r="I37" s="238"/>
      <c r="J37" s="238">
        <v>71200</v>
      </c>
      <c r="K37" s="238"/>
      <c r="L37" s="238"/>
      <c r="M37" s="238"/>
      <c r="N37" s="238"/>
      <c r="O37" s="238">
        <v>71200</v>
      </c>
      <c r="P37" s="246"/>
      <c r="Q37" s="219"/>
    </row>
    <row r="38" ht="36" spans="1:17">
      <c r="A38" s="227" t="s">
        <v>225</v>
      </c>
      <c r="B38" s="233" t="s">
        <v>233</v>
      </c>
      <c r="C38" s="220">
        <v>29</v>
      </c>
      <c r="D38" s="220" t="s">
        <v>99</v>
      </c>
      <c r="E38" s="229" t="s">
        <v>249</v>
      </c>
      <c r="F38" s="229" t="s">
        <v>101</v>
      </c>
      <c r="G38" s="220" t="s">
        <v>29</v>
      </c>
      <c r="H38" s="228">
        <v>2684</v>
      </c>
      <c r="I38" s="228"/>
      <c r="J38" s="228"/>
      <c r="K38" s="228"/>
      <c r="L38" s="228"/>
      <c r="M38" s="228"/>
      <c r="N38" s="228">
        <v>2684</v>
      </c>
      <c r="O38" s="228">
        <v>2684</v>
      </c>
      <c r="P38" s="246" t="s">
        <v>84</v>
      </c>
      <c r="Q38" s="219" t="s">
        <v>74</v>
      </c>
    </row>
    <row r="39" ht="60" spans="1:17">
      <c r="A39" s="230"/>
      <c r="B39" s="223"/>
      <c r="C39" s="220">
        <v>30</v>
      </c>
      <c r="D39" s="220" t="s">
        <v>250</v>
      </c>
      <c r="E39" s="229" t="s">
        <v>251</v>
      </c>
      <c r="F39" s="229" t="s">
        <v>104</v>
      </c>
      <c r="G39" s="220" t="s">
        <v>29</v>
      </c>
      <c r="H39" s="228">
        <v>200</v>
      </c>
      <c r="I39" s="228"/>
      <c r="J39" s="228"/>
      <c r="K39" s="228"/>
      <c r="L39" s="228"/>
      <c r="M39" s="228"/>
      <c r="N39" s="228">
        <v>200</v>
      </c>
      <c r="O39" s="228">
        <v>200</v>
      </c>
      <c r="P39" s="246" t="s">
        <v>84</v>
      </c>
      <c r="Q39" s="219" t="s">
        <v>105</v>
      </c>
    </row>
    <row r="40" ht="36" spans="1:17">
      <c r="A40" s="230"/>
      <c r="B40" s="223"/>
      <c r="C40" s="220">
        <v>31</v>
      </c>
      <c r="D40" s="220" t="s">
        <v>252</v>
      </c>
      <c r="E40" s="229" t="s">
        <v>253</v>
      </c>
      <c r="F40" s="229" t="s">
        <v>104</v>
      </c>
      <c r="G40" s="220" t="s">
        <v>29</v>
      </c>
      <c r="H40" s="228">
        <v>92</v>
      </c>
      <c r="I40" s="228"/>
      <c r="J40" s="228"/>
      <c r="K40" s="228"/>
      <c r="L40" s="228"/>
      <c r="M40" s="228"/>
      <c r="N40" s="228">
        <v>92</v>
      </c>
      <c r="O40" s="228">
        <v>92</v>
      </c>
      <c r="P40" s="246" t="s">
        <v>84</v>
      </c>
      <c r="Q40" s="219" t="s">
        <v>105</v>
      </c>
    </row>
    <row r="41" ht="36" spans="1:17">
      <c r="A41" s="230"/>
      <c r="B41" s="223"/>
      <c r="C41" s="220">
        <v>32</v>
      </c>
      <c r="D41" s="220" t="s">
        <v>106</v>
      </c>
      <c r="E41" s="229" t="s">
        <v>107</v>
      </c>
      <c r="F41" s="229" t="s">
        <v>104</v>
      </c>
      <c r="G41" s="220" t="s">
        <v>29</v>
      </c>
      <c r="H41" s="228">
        <v>50</v>
      </c>
      <c r="I41" s="228"/>
      <c r="J41" s="228"/>
      <c r="K41" s="228"/>
      <c r="L41" s="228"/>
      <c r="M41" s="228"/>
      <c r="N41" s="228">
        <v>50</v>
      </c>
      <c r="O41" s="228">
        <v>50</v>
      </c>
      <c r="P41" s="246" t="s">
        <v>84</v>
      </c>
      <c r="Q41" s="219" t="s">
        <v>105</v>
      </c>
    </row>
    <row r="42" ht="84" spans="1:17">
      <c r="A42" s="230"/>
      <c r="B42" s="223"/>
      <c r="C42" s="220">
        <v>33</v>
      </c>
      <c r="D42" s="220" t="s">
        <v>108</v>
      </c>
      <c r="E42" s="229" t="s">
        <v>109</v>
      </c>
      <c r="F42" s="229" t="s">
        <v>104</v>
      </c>
      <c r="G42" s="220" t="s">
        <v>29</v>
      </c>
      <c r="H42" s="228">
        <v>130</v>
      </c>
      <c r="I42" s="228"/>
      <c r="J42" s="228"/>
      <c r="K42" s="228"/>
      <c r="L42" s="228"/>
      <c r="M42" s="228"/>
      <c r="N42" s="228">
        <v>130</v>
      </c>
      <c r="O42" s="228">
        <v>130</v>
      </c>
      <c r="P42" s="246" t="s">
        <v>84</v>
      </c>
      <c r="Q42" s="219" t="s">
        <v>105</v>
      </c>
    </row>
    <row r="43" ht="24" customHeight="1" spans="1:17">
      <c r="A43" s="230"/>
      <c r="B43" s="224"/>
      <c r="C43" s="225" t="s">
        <v>64</v>
      </c>
      <c r="D43" s="225"/>
      <c r="E43" s="225"/>
      <c r="F43" s="225"/>
      <c r="G43" s="225"/>
      <c r="H43" s="238">
        <f>SUM(H38:H42)</f>
        <v>3156</v>
      </c>
      <c r="I43" s="238"/>
      <c r="J43" s="238"/>
      <c r="K43" s="238"/>
      <c r="L43" s="238"/>
      <c r="M43" s="238"/>
      <c r="N43" s="238">
        <f>SUM(N38:N42)</f>
        <v>3156</v>
      </c>
      <c r="O43" s="238">
        <f>SUM(O38:O42)</f>
        <v>3156</v>
      </c>
      <c r="P43" s="246"/>
      <c r="Q43" s="219"/>
    </row>
    <row r="44" ht="21" customHeight="1" spans="1:17">
      <c r="A44" s="237"/>
      <c r="B44" s="239" t="s">
        <v>17</v>
      </c>
      <c r="C44" s="239"/>
      <c r="D44" s="239"/>
      <c r="E44" s="239"/>
      <c r="F44" s="239"/>
      <c r="G44" s="239"/>
      <c r="H44" s="240">
        <v>479471</v>
      </c>
      <c r="I44" s="240"/>
      <c r="J44" s="247">
        <v>71200</v>
      </c>
      <c r="K44" s="240">
        <v>9400</v>
      </c>
      <c r="L44" s="240"/>
      <c r="M44" s="248">
        <v>10237</v>
      </c>
      <c r="N44" s="248">
        <v>58666</v>
      </c>
      <c r="O44" s="240">
        <v>199103</v>
      </c>
      <c r="P44" s="249"/>
      <c r="Q44" s="251"/>
    </row>
    <row r="47" spans="1:17">
      <c r="A47" s="200" t="s">
        <v>1</v>
      </c>
      <c r="B47" s="201"/>
      <c r="C47" s="200" t="s">
        <v>2</v>
      </c>
      <c r="D47" s="201"/>
      <c r="E47" s="203" t="s">
        <v>3</v>
      </c>
      <c r="F47" s="203" t="s">
        <v>4</v>
      </c>
      <c r="G47" s="203" t="s">
        <v>5</v>
      </c>
      <c r="H47" s="203" t="s">
        <v>6</v>
      </c>
      <c r="I47" s="203"/>
      <c r="J47" s="203"/>
      <c r="K47" s="203"/>
      <c r="L47" s="203"/>
      <c r="M47" s="203"/>
      <c r="N47" s="203"/>
      <c r="O47" s="203"/>
      <c r="P47" s="203" t="s">
        <v>7</v>
      </c>
      <c r="Q47" s="203" t="s">
        <v>8</v>
      </c>
    </row>
    <row r="48" spans="1:17">
      <c r="A48" s="204"/>
      <c r="B48" s="205"/>
      <c r="C48" s="204"/>
      <c r="D48" s="205"/>
      <c r="E48" s="203"/>
      <c r="F48" s="203"/>
      <c r="G48" s="203"/>
      <c r="H48" s="203" t="s">
        <v>9</v>
      </c>
      <c r="I48" s="203" t="s">
        <v>10</v>
      </c>
      <c r="J48" s="203"/>
      <c r="K48" s="203"/>
      <c r="L48" s="203"/>
      <c r="M48" s="203"/>
      <c r="N48" s="203"/>
      <c r="O48" s="203"/>
      <c r="P48" s="203"/>
      <c r="Q48" s="203"/>
    </row>
    <row r="49" ht="40.5" spans="1:17">
      <c r="A49" s="206"/>
      <c r="B49" s="207"/>
      <c r="C49" s="206"/>
      <c r="D49" s="207"/>
      <c r="E49" s="203"/>
      <c r="F49" s="203"/>
      <c r="G49" s="203"/>
      <c r="H49" s="203"/>
      <c r="I49" s="203" t="s">
        <v>11</v>
      </c>
      <c r="J49" s="203" t="s">
        <v>12</v>
      </c>
      <c r="K49" s="203" t="s">
        <v>13</v>
      </c>
      <c r="L49" s="203" t="s">
        <v>14</v>
      </c>
      <c r="M49" s="203" t="s">
        <v>224</v>
      </c>
      <c r="N49" s="203" t="s">
        <v>16</v>
      </c>
      <c r="O49" s="203" t="s">
        <v>17</v>
      </c>
      <c r="P49" s="203"/>
      <c r="Q49" s="203"/>
    </row>
    <row r="50" ht="87" customHeight="1" spans="1:17">
      <c r="A50" s="241" t="s">
        <v>225</v>
      </c>
      <c r="B50" s="218" t="s">
        <v>19</v>
      </c>
      <c r="C50" s="219"/>
      <c r="D50" s="220"/>
      <c r="E50" s="221"/>
      <c r="F50" s="219"/>
      <c r="G50" s="219"/>
      <c r="H50" s="219">
        <v>0</v>
      </c>
      <c r="I50" s="219"/>
      <c r="J50" s="219"/>
      <c r="K50" s="219"/>
      <c r="L50" s="219"/>
      <c r="M50" s="219"/>
      <c r="N50" s="219"/>
      <c r="O50" s="219"/>
      <c r="P50" s="244"/>
      <c r="Q50" s="219"/>
    </row>
    <row r="51" ht="27.95" customHeight="1" spans="1:17">
      <c r="A51" s="242"/>
      <c r="B51" s="224"/>
      <c r="C51" s="225" t="s">
        <v>64</v>
      </c>
      <c r="D51" s="225"/>
      <c r="E51" s="225"/>
      <c r="F51" s="225"/>
      <c r="G51" s="225"/>
      <c r="H51" s="225">
        <v>61208</v>
      </c>
      <c r="I51" s="225"/>
      <c r="J51" s="225"/>
      <c r="K51" s="245">
        <v>6400</v>
      </c>
      <c r="L51" s="225"/>
      <c r="M51" s="225">
        <v>7790</v>
      </c>
      <c r="N51" s="225">
        <v>34250</v>
      </c>
      <c r="O51" s="225">
        <v>48440</v>
      </c>
      <c r="P51" s="244"/>
      <c r="Q51" s="219"/>
    </row>
    <row r="52" ht="32.1" customHeight="1" spans="1:17">
      <c r="A52" s="242"/>
      <c r="B52" s="226" t="s">
        <v>65</v>
      </c>
      <c r="C52" s="219"/>
      <c r="D52" s="220"/>
      <c r="E52" s="219"/>
      <c r="F52" s="219"/>
      <c r="G52" s="219"/>
      <c r="H52" s="219">
        <v>0</v>
      </c>
      <c r="I52" s="219"/>
      <c r="J52" s="219"/>
      <c r="K52" s="219"/>
      <c r="L52" s="219"/>
      <c r="M52" s="219"/>
      <c r="N52" s="219"/>
      <c r="O52" s="219"/>
      <c r="P52" s="244"/>
      <c r="Q52" s="219"/>
    </row>
    <row r="53" ht="39" customHeight="1" spans="1:17">
      <c r="A53" s="242"/>
      <c r="B53" s="226"/>
      <c r="C53" s="225" t="s">
        <v>64</v>
      </c>
      <c r="D53" s="225"/>
      <c r="E53" s="225"/>
      <c r="F53" s="225"/>
      <c r="G53" s="225"/>
      <c r="H53" s="225">
        <v>66700</v>
      </c>
      <c r="I53" s="225"/>
      <c r="J53" s="225"/>
      <c r="K53" s="225">
        <v>3000</v>
      </c>
      <c r="L53" s="225"/>
      <c r="M53" s="225"/>
      <c r="N53" s="225">
        <v>63700</v>
      </c>
      <c r="O53" s="225">
        <v>66700</v>
      </c>
      <c r="P53" s="246"/>
      <c r="Q53" s="219"/>
    </row>
    <row r="54" ht="48.95" customHeight="1" spans="1:17">
      <c r="A54" s="242"/>
      <c r="B54" s="223" t="s">
        <v>71</v>
      </c>
      <c r="C54" s="220">
        <v>20</v>
      </c>
      <c r="D54" s="228"/>
      <c r="E54" s="229"/>
      <c r="F54" s="229"/>
      <c r="G54" s="220"/>
      <c r="H54" s="229">
        <v>0</v>
      </c>
      <c r="I54" s="220"/>
      <c r="J54" s="220"/>
      <c r="K54" s="220"/>
      <c r="L54" s="220"/>
      <c r="M54" s="220"/>
      <c r="N54" s="229"/>
      <c r="O54" s="229"/>
      <c r="P54" s="229"/>
      <c r="Q54" s="229"/>
    </row>
    <row r="55" ht="33" customHeight="1" spans="1:17">
      <c r="A55" s="242"/>
      <c r="B55" s="224"/>
      <c r="C55" s="225" t="s">
        <v>64</v>
      </c>
      <c r="D55" s="225"/>
      <c r="E55" s="225"/>
      <c r="F55" s="225"/>
      <c r="G55" s="225"/>
      <c r="H55" s="225">
        <v>3734</v>
      </c>
      <c r="I55" s="225"/>
      <c r="J55" s="225"/>
      <c r="K55" s="225"/>
      <c r="L55" s="225"/>
      <c r="M55" s="225">
        <v>3344</v>
      </c>
      <c r="N55" s="225">
        <v>390</v>
      </c>
      <c r="O55" s="225">
        <v>3734</v>
      </c>
      <c r="P55" s="246"/>
      <c r="Q55" s="219"/>
    </row>
    <row r="56" ht="33" customHeight="1" spans="1:17">
      <c r="A56" s="242"/>
      <c r="B56" s="233" t="s">
        <v>88</v>
      </c>
      <c r="C56" s="234"/>
      <c r="D56" s="234"/>
      <c r="E56" s="235"/>
      <c r="F56" s="229"/>
      <c r="G56" s="234"/>
      <c r="H56" s="234">
        <v>0</v>
      </c>
      <c r="I56" s="234"/>
      <c r="J56" s="234"/>
      <c r="K56" s="234"/>
      <c r="L56" s="234"/>
      <c r="M56" s="234"/>
      <c r="N56" s="234"/>
      <c r="O56" s="234"/>
      <c r="P56" s="229"/>
      <c r="Q56" s="219"/>
    </row>
    <row r="57" ht="33" customHeight="1" spans="1:17">
      <c r="A57" s="242"/>
      <c r="B57" s="224"/>
      <c r="C57" s="225" t="s">
        <v>64</v>
      </c>
      <c r="D57" s="225"/>
      <c r="E57" s="225"/>
      <c r="F57" s="225"/>
      <c r="G57" s="225"/>
      <c r="H57" s="236">
        <v>9550</v>
      </c>
      <c r="I57" s="236"/>
      <c r="J57" s="236"/>
      <c r="K57" s="236"/>
      <c r="L57" s="236"/>
      <c r="M57" s="236"/>
      <c r="N57" s="236">
        <v>1000</v>
      </c>
      <c r="O57" s="236">
        <v>1000</v>
      </c>
      <c r="P57" s="246"/>
      <c r="Q57" s="219"/>
    </row>
    <row r="58" ht="33" customHeight="1" spans="1:17">
      <c r="A58" s="242"/>
      <c r="B58" s="233" t="s">
        <v>93</v>
      </c>
      <c r="C58" s="220"/>
      <c r="D58" s="220"/>
      <c r="E58" s="229"/>
      <c r="F58" s="229"/>
      <c r="G58" s="220"/>
      <c r="H58" s="228">
        <v>0</v>
      </c>
      <c r="I58" s="228"/>
      <c r="J58" s="228"/>
      <c r="K58" s="228"/>
      <c r="L58" s="228"/>
      <c r="M58" s="228"/>
      <c r="N58" s="228"/>
      <c r="O58" s="228"/>
      <c r="P58" s="246"/>
      <c r="Q58" s="219"/>
    </row>
    <row r="59" ht="33" customHeight="1" spans="1:17">
      <c r="A59" s="242"/>
      <c r="B59" s="224"/>
      <c r="C59" s="225" t="s">
        <v>64</v>
      </c>
      <c r="D59" s="225"/>
      <c r="E59" s="225"/>
      <c r="F59" s="225"/>
      <c r="G59" s="225"/>
      <c r="H59" s="236">
        <v>329800</v>
      </c>
      <c r="I59" s="238"/>
      <c r="J59" s="238">
        <v>71200</v>
      </c>
      <c r="K59" s="238"/>
      <c r="L59" s="238"/>
      <c r="M59" s="238"/>
      <c r="N59" s="238"/>
      <c r="O59" s="238">
        <v>71200</v>
      </c>
      <c r="P59" s="246"/>
      <c r="Q59" s="219"/>
    </row>
    <row r="60" ht="33" customHeight="1" spans="1:17">
      <c r="A60" s="242"/>
      <c r="B60" s="233" t="s">
        <v>233</v>
      </c>
      <c r="C60" s="220"/>
      <c r="D60" s="220"/>
      <c r="E60" s="229"/>
      <c r="F60" s="229"/>
      <c r="G60" s="220"/>
      <c r="H60" s="228">
        <v>0</v>
      </c>
      <c r="I60" s="228"/>
      <c r="J60" s="228"/>
      <c r="K60" s="228"/>
      <c r="L60" s="228"/>
      <c r="M60" s="228"/>
      <c r="N60" s="228"/>
      <c r="O60" s="228"/>
      <c r="P60" s="246"/>
      <c r="Q60" s="219"/>
    </row>
    <row r="61" ht="42" customHeight="1" spans="1:17">
      <c r="A61" s="242"/>
      <c r="B61" s="224"/>
      <c r="C61" s="225" t="s">
        <v>64</v>
      </c>
      <c r="D61" s="225"/>
      <c r="E61" s="225"/>
      <c r="F61" s="225"/>
      <c r="G61" s="225"/>
      <c r="H61" s="238">
        <v>3156</v>
      </c>
      <c r="I61" s="238"/>
      <c r="J61" s="238"/>
      <c r="K61" s="238"/>
      <c r="L61" s="238"/>
      <c r="M61" s="238"/>
      <c r="N61" s="238">
        <v>3156</v>
      </c>
      <c r="O61" s="238">
        <v>3156</v>
      </c>
      <c r="P61" s="246"/>
      <c r="Q61" s="219"/>
    </row>
    <row r="62" ht="36" customHeight="1" spans="1:17">
      <c r="A62" s="243"/>
      <c r="B62" s="239" t="s">
        <v>17</v>
      </c>
      <c r="C62" s="239"/>
      <c r="D62" s="239"/>
      <c r="E62" s="239"/>
      <c r="F62" s="239"/>
      <c r="G62" s="239"/>
      <c r="H62" s="240">
        <f>SUM(H50:H61)</f>
        <v>474148</v>
      </c>
      <c r="I62" s="240"/>
      <c r="J62" s="247">
        <f>SUM(J50:J61)</f>
        <v>71200</v>
      </c>
      <c r="K62" s="240">
        <f>SUM(K50:K61)</f>
        <v>9400</v>
      </c>
      <c r="L62" s="240"/>
      <c r="M62" s="240">
        <f>SUM(M50:M61)</f>
        <v>11134</v>
      </c>
      <c r="N62" s="240">
        <f>SUM(N50:N61)</f>
        <v>102496</v>
      </c>
      <c r="O62" s="240">
        <f>SUM(O50:O61)</f>
        <v>194230</v>
      </c>
      <c r="P62" s="249"/>
      <c r="Q62" s="251"/>
    </row>
    <row r="63" ht="42" customHeight="1" spans="15:15">
      <c r="O63">
        <f>SUM(J62:N62)</f>
        <v>194230</v>
      </c>
    </row>
    <row r="64" ht="42" customHeight="1"/>
  </sheetData>
  <mergeCells count="52">
    <mergeCell ref="A1:Q1"/>
    <mergeCell ref="H2:O2"/>
    <mergeCell ref="I3:O3"/>
    <mergeCell ref="C22:G22"/>
    <mergeCell ref="C25:G25"/>
    <mergeCell ref="C33:G33"/>
    <mergeCell ref="C35:G35"/>
    <mergeCell ref="C37:G37"/>
    <mergeCell ref="C43:G43"/>
    <mergeCell ref="B44:G44"/>
    <mergeCell ref="H47:O47"/>
    <mergeCell ref="I48:O48"/>
    <mergeCell ref="C51:G51"/>
    <mergeCell ref="C53:G53"/>
    <mergeCell ref="C55:G55"/>
    <mergeCell ref="C57:G57"/>
    <mergeCell ref="C59:G59"/>
    <mergeCell ref="C61:G61"/>
    <mergeCell ref="B62:G62"/>
    <mergeCell ref="A5:A13"/>
    <mergeCell ref="A14:A25"/>
    <mergeCell ref="A26:A37"/>
    <mergeCell ref="A38:A44"/>
    <mergeCell ref="A50:A62"/>
    <mergeCell ref="B5:B13"/>
    <mergeCell ref="B14:B22"/>
    <mergeCell ref="B23:B25"/>
    <mergeCell ref="B26:B33"/>
    <mergeCell ref="B34:B35"/>
    <mergeCell ref="B36:B37"/>
    <mergeCell ref="B38:B43"/>
    <mergeCell ref="B52:B53"/>
    <mergeCell ref="B54:B55"/>
    <mergeCell ref="B56:B57"/>
    <mergeCell ref="B58:B59"/>
    <mergeCell ref="B60:B61"/>
    <mergeCell ref="E2:E4"/>
    <mergeCell ref="E47:E49"/>
    <mergeCell ref="F2:F4"/>
    <mergeCell ref="F47:F49"/>
    <mergeCell ref="G2:G4"/>
    <mergeCell ref="G47:G49"/>
    <mergeCell ref="H3:H4"/>
    <mergeCell ref="H48:H49"/>
    <mergeCell ref="P2:P4"/>
    <mergeCell ref="P47:P49"/>
    <mergeCell ref="Q2:Q4"/>
    <mergeCell ref="Q47:Q49"/>
    <mergeCell ref="A2:B4"/>
    <mergeCell ref="C2:D4"/>
    <mergeCell ref="A47:B49"/>
    <mergeCell ref="C47:D49"/>
  </mergeCells>
  <conditionalFormatting sqref="D19">
    <cfRule type="expression" dxfId="0" priority="7" stopIfTrue="1">
      <formula>AND(COUNTIF(#REF!,D19)&gt;1,NOT(ISBLANK(D19)))</formula>
    </cfRule>
  </conditionalFormatting>
  <conditionalFormatting sqref="D20">
    <cfRule type="expression" dxfId="0" priority="6" stopIfTrue="1">
      <formula>AND(COUNTIF(#REF!,D20)&gt;1,NOT(ISBLANK(D20)))</formula>
    </cfRule>
  </conditionalFormatting>
  <conditionalFormatting sqref="D50">
    <cfRule type="expression" dxfId="0" priority="5" stopIfTrue="1">
      <formula>AND(COUNTIF(#REF!,D50)&gt;1,NOT(ISBLANK(D50)))</formula>
    </cfRule>
  </conditionalFormatting>
  <conditionalFormatting sqref="D52">
    <cfRule type="expression" dxfId="0" priority="4" stopIfTrue="1">
      <formula>AND(COUNTIF(#REF!,D52)&gt;1,NOT(ISBLANK(D52)))</formula>
    </cfRule>
  </conditionalFormatting>
  <conditionalFormatting sqref="D16:D17">
    <cfRule type="expression" dxfId="0" priority="8" stopIfTrue="1">
      <formula>AND(COUNTIF(#REF!,D16)&gt;1,NOT(ISBLANK(D16)))</formula>
    </cfRule>
  </conditionalFormatting>
  <conditionalFormatting sqref="D23:D24">
    <cfRule type="expression" dxfId="0" priority="9" stopIfTrue="1">
      <formula>AND(COUNTIF(#REF!,D23)&gt;1,NOT(ISBLANK(D23)))</formula>
    </cfRule>
  </conditionalFormatting>
  <conditionalFormatting sqref="D5:D15 D18 D21">
    <cfRule type="expression" dxfId="0" priority="10" stopIfTrue="1">
      <formula>AND(COUNTIF(#REF!,D5)&gt;1,NOT(ISBLANK(D5)))</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opLeftCell="A10" workbookViewId="0">
      <selection activeCell="A10" sqref="A10:G34"/>
    </sheetView>
  </sheetViews>
  <sheetFormatPr defaultColWidth="9" defaultRowHeight="14.25" outlineLevelCol="4"/>
  <cols>
    <col min="3" max="3" width="9.375"/>
    <col min="5" max="5" width="9.375"/>
  </cols>
  <sheetData>
    <row r="1" spans="1:5">
      <c r="A1" s="208">
        <v>1248</v>
      </c>
      <c r="C1" s="208">
        <v>1248</v>
      </c>
      <c r="E1" s="208"/>
    </row>
    <row r="2" spans="1:5">
      <c r="A2" s="208">
        <v>460</v>
      </c>
      <c r="C2" s="208">
        <v>460</v>
      </c>
      <c r="E2" s="208"/>
    </row>
    <row r="3" spans="1:5">
      <c r="A3" s="208">
        <v>800</v>
      </c>
      <c r="C3" s="208">
        <v>800</v>
      </c>
      <c r="E3" s="208"/>
    </row>
    <row r="4" spans="1:5">
      <c r="A4" s="209">
        <v>1629</v>
      </c>
      <c r="C4" s="209">
        <v>1629</v>
      </c>
      <c r="E4" s="210"/>
    </row>
    <row r="5" spans="1:5">
      <c r="A5" s="211"/>
      <c r="C5" s="211"/>
      <c r="E5" s="212"/>
    </row>
    <row r="6" spans="1:5">
      <c r="A6" s="213">
        <v>100.96</v>
      </c>
      <c r="C6" s="213">
        <v>100.96</v>
      </c>
      <c r="E6" s="214"/>
    </row>
    <row r="7" spans="1:5">
      <c r="A7" s="213">
        <v>3710</v>
      </c>
      <c r="C7" s="213">
        <v>3710</v>
      </c>
      <c r="E7" s="214"/>
    </row>
    <row r="8" spans="1:5">
      <c r="A8" s="213">
        <v>49.82</v>
      </c>
      <c r="C8" s="213">
        <v>49.82</v>
      </c>
      <c r="E8" s="214"/>
    </row>
    <row r="9" spans="1:5">
      <c r="A9" s="213">
        <v>4479.76</v>
      </c>
      <c r="C9" s="214"/>
      <c r="E9" s="213">
        <v>4479.76</v>
      </c>
    </row>
  </sheetData>
  <mergeCells count="3">
    <mergeCell ref="A4:A5"/>
    <mergeCell ref="C4:C5"/>
    <mergeCell ref="E4:E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O12" sqref="O12"/>
    </sheetView>
  </sheetViews>
  <sheetFormatPr defaultColWidth="9" defaultRowHeight="14.25"/>
  <sheetData>
    <row r="1" ht="20.25" spans="1:17">
      <c r="A1" s="91"/>
      <c r="B1" s="197" t="s">
        <v>0</v>
      </c>
      <c r="C1" s="198"/>
      <c r="D1" s="199"/>
      <c r="E1" s="198"/>
      <c r="F1" s="198"/>
      <c r="G1" s="198"/>
      <c r="H1" s="198"/>
      <c r="I1" s="198"/>
      <c r="J1" s="198"/>
      <c r="K1" s="198"/>
      <c r="L1" s="198"/>
      <c r="M1" s="198"/>
      <c r="N1" s="198"/>
      <c r="O1" s="198"/>
      <c r="P1" s="198"/>
      <c r="Q1" s="198"/>
    </row>
    <row r="2" spans="1:17">
      <c r="A2" s="200" t="s">
        <v>1</v>
      </c>
      <c r="B2" s="201"/>
      <c r="C2" s="202"/>
      <c r="D2" s="202" t="s">
        <v>2</v>
      </c>
      <c r="E2" s="203" t="s">
        <v>3</v>
      </c>
      <c r="F2" s="203" t="s">
        <v>4</v>
      </c>
      <c r="G2" s="203" t="s">
        <v>5</v>
      </c>
      <c r="H2" s="203" t="s">
        <v>6</v>
      </c>
      <c r="I2" s="203"/>
      <c r="J2" s="203"/>
      <c r="K2" s="203"/>
      <c r="L2" s="203"/>
      <c r="M2" s="203"/>
      <c r="N2" s="203"/>
      <c r="O2" s="203"/>
      <c r="P2" s="203" t="s">
        <v>7</v>
      </c>
      <c r="Q2" s="203" t="s">
        <v>8</v>
      </c>
    </row>
    <row r="3" spans="1:17">
      <c r="A3" s="204"/>
      <c r="B3" s="205"/>
      <c r="C3" s="202"/>
      <c r="D3" s="202"/>
      <c r="E3" s="203"/>
      <c r="F3" s="203"/>
      <c r="G3" s="203"/>
      <c r="H3" s="203" t="s">
        <v>9</v>
      </c>
      <c r="I3" s="203" t="s">
        <v>10</v>
      </c>
      <c r="J3" s="203"/>
      <c r="K3" s="203"/>
      <c r="L3" s="203"/>
      <c r="M3" s="203"/>
      <c r="N3" s="203"/>
      <c r="O3" s="203"/>
      <c r="P3" s="203"/>
      <c r="Q3" s="203"/>
    </row>
    <row r="4" ht="40.5" spans="1:17">
      <c r="A4" s="206"/>
      <c r="B4" s="207"/>
      <c r="C4" s="202"/>
      <c r="D4" s="202"/>
      <c r="E4" s="203"/>
      <c r="F4" s="203"/>
      <c r="G4" s="203"/>
      <c r="H4" s="203"/>
      <c r="I4" s="203" t="s">
        <v>11</v>
      </c>
      <c r="J4" s="203" t="s">
        <v>12</v>
      </c>
      <c r="K4" s="203" t="s">
        <v>13</v>
      </c>
      <c r="L4" s="203" t="s">
        <v>14</v>
      </c>
      <c r="M4" s="203" t="s">
        <v>224</v>
      </c>
      <c r="N4" s="203" t="s">
        <v>16</v>
      </c>
      <c r="O4" s="203" t="s">
        <v>17</v>
      </c>
      <c r="P4" s="203"/>
      <c r="Q4" s="203"/>
    </row>
    <row r="5" spans="2:15">
      <c r="B5" t="s">
        <v>254</v>
      </c>
      <c r="H5">
        <v>479509</v>
      </c>
      <c r="J5">
        <v>71200</v>
      </c>
      <c r="K5">
        <v>59000</v>
      </c>
      <c r="M5">
        <v>10001</v>
      </c>
      <c r="N5">
        <v>58940</v>
      </c>
      <c r="O5">
        <v>199141</v>
      </c>
    </row>
    <row r="6" spans="2:15">
      <c r="B6" t="s">
        <v>255</v>
      </c>
      <c r="H6">
        <v>2234</v>
      </c>
      <c r="M6">
        <v>2234</v>
      </c>
      <c r="O6">
        <v>2234</v>
      </c>
    </row>
    <row r="7" spans="2:15">
      <c r="B7" t="s">
        <v>256</v>
      </c>
      <c r="H7">
        <v>600</v>
      </c>
      <c r="N7">
        <v>600</v>
      </c>
      <c r="O7">
        <v>600</v>
      </c>
    </row>
    <row r="8" spans="2:15">
      <c r="B8" t="s">
        <v>257</v>
      </c>
      <c r="H8">
        <v>1058275</v>
      </c>
      <c r="I8">
        <v>500</v>
      </c>
      <c r="K8">
        <v>24000</v>
      </c>
      <c r="L8">
        <v>16118</v>
      </c>
      <c r="M8">
        <v>4630</v>
      </c>
      <c r="N8">
        <v>8547</v>
      </c>
      <c r="O8">
        <v>53795</v>
      </c>
    </row>
    <row r="9" spans="2:15">
      <c r="B9" t="s">
        <v>258</v>
      </c>
      <c r="H9">
        <v>714159</v>
      </c>
      <c r="N9">
        <v>156008</v>
      </c>
      <c r="O9">
        <v>156008</v>
      </c>
    </row>
    <row r="10" spans="8:15">
      <c r="H10">
        <f>SUM(H5:H9)</f>
        <v>2254777</v>
      </c>
      <c r="I10">
        <v>500</v>
      </c>
      <c r="J10">
        <v>71200</v>
      </c>
      <c r="K10">
        <f>SUM(K5:K9)</f>
        <v>83000</v>
      </c>
      <c r="L10">
        <v>16118</v>
      </c>
      <c r="M10">
        <f>SUM(M5:M9)</f>
        <v>16865</v>
      </c>
      <c r="N10">
        <f>SUM(N5:N9)</f>
        <v>224095</v>
      </c>
      <c r="O10">
        <f>SUM(I10:N10)</f>
        <v>411778</v>
      </c>
    </row>
  </sheetData>
  <mergeCells count="12">
    <mergeCell ref="B1:Q1"/>
    <mergeCell ref="H2:O2"/>
    <mergeCell ref="I3:O3"/>
    <mergeCell ref="C2:C4"/>
    <mergeCell ref="D2:D4"/>
    <mergeCell ref="E2:E4"/>
    <mergeCell ref="F2:F4"/>
    <mergeCell ref="G2:G4"/>
    <mergeCell ref="H3:H4"/>
    <mergeCell ref="P2:P4"/>
    <mergeCell ref="Q2:Q4"/>
    <mergeCell ref="A2:B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4.25"/>
  <sheetData/>
  <pageMargins left="0.75" right="0.75" top="1" bottom="1" header="0.509027777777778" footer="0.509027777777778"/>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55"/>
  <sheetViews>
    <sheetView workbookViewId="0">
      <selection activeCell="R9" sqref="R6:R10"/>
    </sheetView>
  </sheetViews>
  <sheetFormatPr defaultColWidth="9" defaultRowHeight="14.25"/>
  <sheetData>
    <row r="1" ht="31.5" spans="1:23">
      <c r="A1" s="150" t="s">
        <v>259</v>
      </c>
      <c r="B1" s="150"/>
      <c r="C1" s="150"/>
      <c r="D1" s="150"/>
      <c r="E1" s="150"/>
      <c r="F1" s="150"/>
      <c r="G1" s="150"/>
      <c r="H1" s="150"/>
      <c r="I1" s="150"/>
      <c r="J1" s="150"/>
      <c r="K1" s="150"/>
      <c r="L1" s="150"/>
      <c r="M1" s="150"/>
      <c r="N1" s="150"/>
      <c r="O1" s="150"/>
      <c r="P1" s="150"/>
      <c r="Q1" s="150"/>
      <c r="R1" s="150"/>
      <c r="S1" s="150"/>
      <c r="T1" s="150"/>
      <c r="U1" s="150"/>
      <c r="V1" s="150"/>
      <c r="W1" s="150"/>
    </row>
    <row r="2" customHeight="1" spans="1:23">
      <c r="A2" s="151" t="s">
        <v>260</v>
      </c>
      <c r="B2" s="151" t="s">
        <v>261</v>
      </c>
      <c r="C2" s="151"/>
      <c r="D2" s="151"/>
      <c r="E2" s="151"/>
      <c r="F2" s="151"/>
      <c r="G2" s="151" t="s">
        <v>262</v>
      </c>
      <c r="H2" s="151"/>
      <c r="I2" s="151"/>
      <c r="J2" s="151"/>
      <c r="K2" s="151" t="s">
        <v>263</v>
      </c>
      <c r="L2" s="151"/>
      <c r="M2" s="151"/>
      <c r="N2" s="151"/>
      <c r="O2" s="97" t="s">
        <v>264</v>
      </c>
      <c r="P2" s="97"/>
      <c r="Q2" s="97"/>
      <c r="R2" s="97" t="s">
        <v>265</v>
      </c>
      <c r="S2" s="97"/>
      <c r="T2" s="97"/>
      <c r="U2" s="97" t="s">
        <v>266</v>
      </c>
      <c r="V2" s="97"/>
      <c r="W2" s="97"/>
    </row>
    <row r="3" spans="1:23">
      <c r="A3" s="151"/>
      <c r="B3" s="151" t="s">
        <v>267</v>
      </c>
      <c r="C3" s="151" t="s">
        <v>268</v>
      </c>
      <c r="D3" s="151" t="s">
        <v>269</v>
      </c>
      <c r="E3" s="151" t="s">
        <v>270</v>
      </c>
      <c r="F3" s="151" t="s">
        <v>271</v>
      </c>
      <c r="G3" s="151" t="s">
        <v>272</v>
      </c>
      <c r="H3" s="151" t="s">
        <v>273</v>
      </c>
      <c r="I3" s="151" t="s">
        <v>274</v>
      </c>
      <c r="J3" s="151" t="s">
        <v>275</v>
      </c>
      <c r="K3" s="151" t="s">
        <v>276</v>
      </c>
      <c r="L3" s="151" t="s">
        <v>277</v>
      </c>
      <c r="M3" s="151" t="s">
        <v>278</v>
      </c>
      <c r="N3" s="151" t="s">
        <v>279</v>
      </c>
      <c r="O3" s="97" t="s">
        <v>280</v>
      </c>
      <c r="P3" s="97" t="s">
        <v>281</v>
      </c>
      <c r="Q3" s="97" t="s">
        <v>282</v>
      </c>
      <c r="R3" s="97" t="s">
        <v>280</v>
      </c>
      <c r="S3" s="97" t="s">
        <v>281</v>
      </c>
      <c r="T3" s="97" t="s">
        <v>283</v>
      </c>
      <c r="U3" s="97" t="s">
        <v>280</v>
      </c>
      <c r="V3" s="97" t="s">
        <v>281</v>
      </c>
      <c r="W3" s="97" t="s">
        <v>283</v>
      </c>
    </row>
    <row r="4" spans="1:23">
      <c r="A4" s="151"/>
      <c r="B4" s="151"/>
      <c r="C4" s="151"/>
      <c r="D4" s="151"/>
      <c r="E4" s="151"/>
      <c r="F4" s="151"/>
      <c r="G4" s="151"/>
      <c r="H4" s="151"/>
      <c r="I4" s="151"/>
      <c r="J4" s="151"/>
      <c r="K4" s="165"/>
      <c r="L4" s="165"/>
      <c r="M4" s="165"/>
      <c r="N4" s="165"/>
      <c r="O4" s="97"/>
      <c r="P4" s="97"/>
      <c r="Q4" s="97"/>
      <c r="R4" s="97"/>
      <c r="S4" s="97"/>
      <c r="T4" s="97"/>
      <c r="U4" s="97"/>
      <c r="V4" s="97"/>
      <c r="W4" s="97"/>
    </row>
    <row r="5" spans="1:23">
      <c r="A5" s="152" t="s">
        <v>284</v>
      </c>
      <c r="B5" s="152"/>
      <c r="C5" s="153">
        <v>5</v>
      </c>
      <c r="D5" s="153">
        <f t="shared" ref="D5:J5" si="0">SUM(D6:D10)</f>
        <v>13732</v>
      </c>
      <c r="E5" s="153" t="s">
        <v>285</v>
      </c>
      <c r="F5" s="153">
        <f t="shared" si="0"/>
        <v>643950</v>
      </c>
      <c r="G5" s="153">
        <f t="shared" si="0"/>
        <v>552.2</v>
      </c>
      <c r="H5" s="153">
        <f t="shared" si="0"/>
        <v>6.4488</v>
      </c>
      <c r="I5" s="153">
        <f t="shared" si="0"/>
        <v>150</v>
      </c>
      <c r="J5" s="175">
        <f t="shared" si="0"/>
        <v>450</v>
      </c>
      <c r="K5" s="176">
        <f>(SUM(K6:K10))/10000</f>
        <v>10.79639</v>
      </c>
      <c r="L5" s="176">
        <f>(SUM(L6:L10))/10000</f>
        <v>6.5473</v>
      </c>
      <c r="M5" s="176">
        <f>(SUM(M6:M10))/10000</f>
        <v>3.84343</v>
      </c>
      <c r="N5" s="176">
        <f>(SUM(N6:N10))/10000</f>
        <v>0.40566</v>
      </c>
      <c r="O5" s="177" t="s">
        <v>285</v>
      </c>
      <c r="P5" s="156" t="s">
        <v>285</v>
      </c>
      <c r="Q5" s="156" t="s">
        <v>285</v>
      </c>
      <c r="R5" s="158" t="s">
        <v>285</v>
      </c>
      <c r="S5" s="158" t="s">
        <v>285</v>
      </c>
      <c r="T5" s="158" t="s">
        <v>285</v>
      </c>
      <c r="U5" s="158" t="s">
        <v>285</v>
      </c>
      <c r="V5" s="158" t="s">
        <v>285</v>
      </c>
      <c r="W5" s="158" t="s">
        <v>285</v>
      </c>
    </row>
    <row r="6" ht="24" spans="1:23">
      <c r="A6" s="154" t="s">
        <v>284</v>
      </c>
      <c r="B6" s="154">
        <v>1</v>
      </c>
      <c r="C6" s="154" t="s">
        <v>286</v>
      </c>
      <c r="D6" s="154">
        <v>1360</v>
      </c>
      <c r="E6" s="154">
        <v>24</v>
      </c>
      <c r="F6" s="154">
        <v>32640</v>
      </c>
      <c r="G6" s="154">
        <v>49</v>
      </c>
      <c r="H6" s="154">
        <v>0.2</v>
      </c>
      <c r="I6" s="156">
        <v>0</v>
      </c>
      <c r="J6" s="156">
        <v>0</v>
      </c>
      <c r="K6" s="178">
        <f>SUM(L6:N6)</f>
        <v>4071.8</v>
      </c>
      <c r="L6" s="178">
        <v>2375</v>
      </c>
      <c r="M6" s="179">
        <v>1288.8</v>
      </c>
      <c r="N6" s="178">
        <v>408</v>
      </c>
      <c r="O6" s="158" t="s">
        <v>287</v>
      </c>
      <c r="P6" s="158" t="s">
        <v>288</v>
      </c>
      <c r="Q6" s="188" t="s">
        <v>289</v>
      </c>
      <c r="R6" s="158" t="s">
        <v>290</v>
      </c>
      <c r="S6" s="158" t="s">
        <v>291</v>
      </c>
      <c r="T6" s="189" t="s">
        <v>292</v>
      </c>
      <c r="U6" s="158" t="s">
        <v>293</v>
      </c>
      <c r="V6" s="158" t="s">
        <v>294</v>
      </c>
      <c r="W6" s="190" t="s">
        <v>295</v>
      </c>
    </row>
    <row r="7" spans="1:23">
      <c r="A7" s="154"/>
      <c r="B7" s="154">
        <v>2</v>
      </c>
      <c r="C7" s="154" t="s">
        <v>296</v>
      </c>
      <c r="D7" s="155">
        <v>2379</v>
      </c>
      <c r="E7" s="155">
        <v>50</v>
      </c>
      <c r="F7" s="155">
        <v>118950</v>
      </c>
      <c r="G7" s="155">
        <v>178.6</v>
      </c>
      <c r="H7" s="156">
        <v>0</v>
      </c>
      <c r="I7" s="156">
        <v>0</v>
      </c>
      <c r="J7" s="156">
        <v>0</v>
      </c>
      <c r="K7" s="154">
        <f>SUM(L7:N7)</f>
        <v>11665.2</v>
      </c>
      <c r="L7" s="154">
        <v>5004</v>
      </c>
      <c r="M7" s="157">
        <v>5947.5</v>
      </c>
      <c r="N7" s="154">
        <v>713.7</v>
      </c>
      <c r="O7" s="158"/>
      <c r="P7" s="158"/>
      <c r="Q7" s="191"/>
      <c r="R7" s="158"/>
      <c r="S7" s="158"/>
      <c r="T7" s="189"/>
      <c r="U7" s="158"/>
      <c r="V7" s="158"/>
      <c r="W7" s="190"/>
    </row>
    <row r="8" spans="1:23">
      <c r="A8" s="154"/>
      <c r="B8" s="154">
        <v>3</v>
      </c>
      <c r="C8" s="157" t="s">
        <v>297</v>
      </c>
      <c r="D8" s="154">
        <v>3088</v>
      </c>
      <c r="E8" s="154">
        <v>70</v>
      </c>
      <c r="F8" s="154">
        <v>216160</v>
      </c>
      <c r="G8" s="154">
        <v>324.6</v>
      </c>
      <c r="H8" s="158">
        <v>0</v>
      </c>
      <c r="I8" s="158">
        <v>0</v>
      </c>
      <c r="J8" s="158">
        <v>0</v>
      </c>
      <c r="K8" s="180">
        <f>SUM(L8:N8)</f>
        <v>20828.4</v>
      </c>
      <c r="L8" s="154">
        <v>9094</v>
      </c>
      <c r="M8" s="157">
        <v>10808</v>
      </c>
      <c r="N8" s="154">
        <v>926.4</v>
      </c>
      <c r="O8" s="158"/>
      <c r="P8" s="158"/>
      <c r="Q8" s="191"/>
      <c r="R8" s="158"/>
      <c r="S8" s="158"/>
      <c r="T8" s="189"/>
      <c r="U8" s="158"/>
      <c r="V8" s="158"/>
      <c r="W8" s="190"/>
    </row>
    <row r="9" ht="24" spans="1:23">
      <c r="A9" s="154"/>
      <c r="B9" s="154">
        <v>4</v>
      </c>
      <c r="C9" s="157" t="s">
        <v>298</v>
      </c>
      <c r="D9" s="158">
        <v>210</v>
      </c>
      <c r="E9" s="158">
        <v>40</v>
      </c>
      <c r="F9" s="158">
        <v>8400</v>
      </c>
      <c r="G9" s="158">
        <v>0</v>
      </c>
      <c r="H9" s="158">
        <v>0</v>
      </c>
      <c r="I9" s="158">
        <v>0</v>
      </c>
      <c r="J9" s="158">
        <v>0</v>
      </c>
      <c r="K9" s="180">
        <f>SUM(L9:N9)</f>
        <v>7000</v>
      </c>
      <c r="L9" s="156">
        <v>0</v>
      </c>
      <c r="M9" s="157">
        <v>7000</v>
      </c>
      <c r="N9" s="156">
        <v>0</v>
      </c>
      <c r="O9" s="158"/>
      <c r="P9" s="158"/>
      <c r="Q9" s="191"/>
      <c r="R9" s="158"/>
      <c r="S9" s="158"/>
      <c r="T9" s="189"/>
      <c r="U9" s="158"/>
      <c r="V9" s="158"/>
      <c r="W9" s="190"/>
    </row>
    <row r="10" spans="1:23">
      <c r="A10" s="154"/>
      <c r="B10" s="154">
        <v>5</v>
      </c>
      <c r="C10" s="157" t="s">
        <v>299</v>
      </c>
      <c r="D10" s="154">
        <v>6695</v>
      </c>
      <c r="E10" s="154">
        <v>40</v>
      </c>
      <c r="F10" s="154">
        <v>267800</v>
      </c>
      <c r="G10" s="158">
        <v>0</v>
      </c>
      <c r="H10" s="154">
        <v>6.2488</v>
      </c>
      <c r="I10" s="154">
        <v>150</v>
      </c>
      <c r="J10" s="154">
        <v>450</v>
      </c>
      <c r="K10" s="180">
        <f>SUM(L10:N10)</f>
        <v>64398.5</v>
      </c>
      <c r="L10" s="154">
        <v>49000</v>
      </c>
      <c r="M10" s="157">
        <v>13390</v>
      </c>
      <c r="N10" s="154">
        <v>2008.5</v>
      </c>
      <c r="O10" s="158"/>
      <c r="P10" s="158"/>
      <c r="Q10" s="192"/>
      <c r="R10" s="158"/>
      <c r="S10" s="158"/>
      <c r="T10" s="189"/>
      <c r="U10" s="158"/>
      <c r="V10" s="158"/>
      <c r="W10" s="190"/>
    </row>
    <row r="11" ht="31.5" spans="1:23">
      <c r="A11" s="159" t="s">
        <v>300</v>
      </c>
      <c r="B11" s="159"/>
      <c r="C11" s="159"/>
      <c r="D11" s="159"/>
      <c r="E11" s="159"/>
      <c r="F11" s="159"/>
      <c r="G11" s="159"/>
      <c r="H11" s="159"/>
      <c r="I11" s="159"/>
      <c r="J11" s="159"/>
      <c r="K11" s="159"/>
      <c r="L11" s="159"/>
      <c r="M11" s="159"/>
      <c r="N11" s="159"/>
      <c r="O11" s="56"/>
      <c r="P11" s="56"/>
      <c r="Q11" s="56"/>
      <c r="R11" s="56"/>
      <c r="S11" s="56"/>
      <c r="T11" s="56"/>
      <c r="U11" s="56"/>
      <c r="V11" s="56"/>
      <c r="W11" s="56"/>
    </row>
    <row r="12" spans="1:23">
      <c r="A12" s="151" t="s">
        <v>260</v>
      </c>
      <c r="B12" s="151" t="s">
        <v>261</v>
      </c>
      <c r="C12" s="151"/>
      <c r="D12" s="151"/>
      <c r="E12" s="151"/>
      <c r="F12" s="151"/>
      <c r="G12" s="151" t="s">
        <v>262</v>
      </c>
      <c r="H12" s="151"/>
      <c r="I12" s="151"/>
      <c r="J12" s="151"/>
      <c r="K12" s="151" t="s">
        <v>263</v>
      </c>
      <c r="L12" s="151"/>
      <c r="M12" s="151"/>
      <c r="N12" s="151"/>
      <c r="O12" s="97" t="s">
        <v>264</v>
      </c>
      <c r="P12" s="97"/>
      <c r="Q12" s="97"/>
      <c r="R12" s="97" t="s">
        <v>265</v>
      </c>
      <c r="S12" s="97"/>
      <c r="T12" s="97"/>
      <c r="U12" s="97" t="s">
        <v>266</v>
      </c>
      <c r="V12" s="97"/>
      <c r="W12" s="97"/>
    </row>
    <row r="13" spans="1:23">
      <c r="A13" s="151"/>
      <c r="B13" s="151" t="s">
        <v>267</v>
      </c>
      <c r="C13" s="151" t="s">
        <v>268</v>
      </c>
      <c r="D13" s="151" t="s">
        <v>269</v>
      </c>
      <c r="E13" s="151" t="s">
        <v>270</v>
      </c>
      <c r="F13" s="151" t="s">
        <v>271</v>
      </c>
      <c r="G13" s="151" t="s">
        <v>272</v>
      </c>
      <c r="H13" s="151" t="s">
        <v>273</v>
      </c>
      <c r="I13" s="151" t="s">
        <v>274</v>
      </c>
      <c r="J13" s="151" t="s">
        <v>275</v>
      </c>
      <c r="K13" s="151" t="s">
        <v>276</v>
      </c>
      <c r="L13" s="151" t="s">
        <v>277</v>
      </c>
      <c r="M13" s="151" t="s">
        <v>278</v>
      </c>
      <c r="N13" s="151" t="s">
        <v>279</v>
      </c>
      <c r="O13" s="97" t="s">
        <v>280</v>
      </c>
      <c r="P13" s="97" t="s">
        <v>281</v>
      </c>
      <c r="Q13" s="97" t="s">
        <v>282</v>
      </c>
      <c r="R13" s="97" t="s">
        <v>280</v>
      </c>
      <c r="S13" s="97" t="s">
        <v>281</v>
      </c>
      <c r="T13" s="97" t="s">
        <v>283</v>
      </c>
      <c r="U13" s="97" t="s">
        <v>280</v>
      </c>
      <c r="V13" s="97" t="s">
        <v>281</v>
      </c>
      <c r="W13" s="97" t="s">
        <v>283</v>
      </c>
    </row>
    <row r="14" spans="1:23">
      <c r="A14" s="151"/>
      <c r="B14" s="151"/>
      <c r="C14" s="151"/>
      <c r="D14" s="151"/>
      <c r="E14" s="151"/>
      <c r="F14" s="151"/>
      <c r="G14" s="151"/>
      <c r="H14" s="151"/>
      <c r="I14" s="151"/>
      <c r="J14" s="151"/>
      <c r="K14" s="151"/>
      <c r="L14" s="151"/>
      <c r="M14" s="151"/>
      <c r="N14" s="151"/>
      <c r="O14" s="97"/>
      <c r="P14" s="97"/>
      <c r="Q14" s="97"/>
      <c r="R14" s="97"/>
      <c r="S14" s="97"/>
      <c r="T14" s="97"/>
      <c r="U14" s="97"/>
      <c r="V14" s="97"/>
      <c r="W14" s="97"/>
    </row>
    <row r="15" spans="1:23">
      <c r="A15" s="160" t="s">
        <v>284</v>
      </c>
      <c r="B15" s="160"/>
      <c r="C15" s="161">
        <v>5</v>
      </c>
      <c r="D15" s="161">
        <f t="shared" ref="D15:J15" si="1">SUM(D16:D20)</f>
        <v>10450</v>
      </c>
      <c r="E15" s="161" t="s">
        <v>285</v>
      </c>
      <c r="F15" s="161">
        <f t="shared" si="1"/>
        <v>445900</v>
      </c>
      <c r="G15" s="161">
        <f t="shared" si="1"/>
        <v>910.74</v>
      </c>
      <c r="H15" s="161">
        <f t="shared" si="1"/>
        <v>19.75</v>
      </c>
      <c r="I15" s="161">
        <f t="shared" si="1"/>
        <v>1755</v>
      </c>
      <c r="J15" s="161">
        <f t="shared" si="1"/>
        <v>5480</v>
      </c>
      <c r="K15" s="176">
        <f>(SUM(K16:K20))/10000</f>
        <v>20.8268</v>
      </c>
      <c r="L15" s="176">
        <f>(SUM(L16:L20))/10000</f>
        <v>16.484</v>
      </c>
      <c r="M15" s="176">
        <f>(SUM(M16:M20))/10000</f>
        <v>4.041</v>
      </c>
      <c r="N15" s="176">
        <f>(SUM(N16:N20))/10000</f>
        <v>0.3018</v>
      </c>
      <c r="O15" s="158" t="s">
        <v>285</v>
      </c>
      <c r="P15" s="158" t="s">
        <v>285</v>
      </c>
      <c r="Q15" s="158" t="s">
        <v>285</v>
      </c>
      <c r="R15" s="158" t="s">
        <v>285</v>
      </c>
      <c r="S15" s="158" t="s">
        <v>285</v>
      </c>
      <c r="T15" s="158" t="s">
        <v>285</v>
      </c>
      <c r="U15" s="158" t="s">
        <v>285</v>
      </c>
      <c r="V15" s="158" t="s">
        <v>285</v>
      </c>
      <c r="W15" s="158" t="s">
        <v>285</v>
      </c>
    </row>
    <row r="16" ht="40.5" spans="1:23">
      <c r="A16" s="67" t="s">
        <v>284</v>
      </c>
      <c r="B16" s="162">
        <v>1</v>
      </c>
      <c r="C16" s="162" t="s">
        <v>301</v>
      </c>
      <c r="D16" s="162">
        <v>210</v>
      </c>
      <c r="E16" s="162">
        <v>50</v>
      </c>
      <c r="F16" s="162">
        <v>10500</v>
      </c>
      <c r="G16" s="162">
        <v>80</v>
      </c>
      <c r="H16" s="162">
        <v>1.5</v>
      </c>
      <c r="I16" s="162">
        <v>120</v>
      </c>
      <c r="J16" s="162">
        <v>400</v>
      </c>
      <c r="K16" s="162">
        <f>L16+M16+N16</f>
        <v>21500</v>
      </c>
      <c r="L16" s="162">
        <v>9500</v>
      </c>
      <c r="M16" s="162">
        <v>12000</v>
      </c>
      <c r="N16" s="162">
        <v>0</v>
      </c>
      <c r="O16" s="58" t="s">
        <v>302</v>
      </c>
      <c r="P16" s="58" t="s">
        <v>288</v>
      </c>
      <c r="Q16" s="193" t="s">
        <v>289</v>
      </c>
      <c r="R16" s="58" t="s">
        <v>290</v>
      </c>
      <c r="S16" s="58" t="s">
        <v>291</v>
      </c>
      <c r="T16" s="194" t="s">
        <v>292</v>
      </c>
      <c r="U16" s="58" t="s">
        <v>293</v>
      </c>
      <c r="V16" s="58" t="s">
        <v>294</v>
      </c>
      <c r="W16" s="193" t="s">
        <v>295</v>
      </c>
    </row>
    <row r="17" ht="27" spans="1:23">
      <c r="A17" s="67"/>
      <c r="B17" s="67">
        <v>2</v>
      </c>
      <c r="C17" s="67" t="s">
        <v>303</v>
      </c>
      <c r="D17" s="67">
        <v>662</v>
      </c>
      <c r="E17" s="67">
        <v>30</v>
      </c>
      <c r="F17" s="67">
        <v>19860</v>
      </c>
      <c r="G17" s="67">
        <v>257.34</v>
      </c>
      <c r="H17" s="67">
        <v>3.4</v>
      </c>
      <c r="I17" s="67">
        <v>105</v>
      </c>
      <c r="J17" s="67">
        <v>360</v>
      </c>
      <c r="K17" s="67">
        <f>SUM(L17:N17)</f>
        <v>53191.6</v>
      </c>
      <c r="L17" s="67">
        <v>52000</v>
      </c>
      <c r="M17" s="67">
        <v>993</v>
      </c>
      <c r="N17" s="67">
        <v>198.6</v>
      </c>
      <c r="O17" s="58"/>
      <c r="P17" s="58"/>
      <c r="Q17" s="58"/>
      <c r="R17" s="58"/>
      <c r="S17" s="58"/>
      <c r="T17" s="194"/>
      <c r="U17" s="58"/>
      <c r="V17" s="58"/>
      <c r="W17" s="193"/>
    </row>
    <row r="18" ht="27" spans="1:23">
      <c r="A18" s="67"/>
      <c r="B18" s="67">
        <v>3</v>
      </c>
      <c r="C18" s="67" t="s">
        <v>304</v>
      </c>
      <c r="D18" s="67">
        <v>3078</v>
      </c>
      <c r="E18" s="67">
        <v>30</v>
      </c>
      <c r="F18" s="67">
        <v>92340</v>
      </c>
      <c r="G18" s="67">
        <v>464</v>
      </c>
      <c r="H18" s="67">
        <v>13</v>
      </c>
      <c r="I18" s="67">
        <v>1500</v>
      </c>
      <c r="J18" s="67">
        <v>4600</v>
      </c>
      <c r="K18" s="67">
        <f>SUM(L18:N18)</f>
        <v>90540.4</v>
      </c>
      <c r="L18" s="67">
        <v>85000</v>
      </c>
      <c r="M18" s="67">
        <v>4617</v>
      </c>
      <c r="N18" s="67">
        <v>923.4</v>
      </c>
      <c r="O18" s="58"/>
      <c r="P18" s="58"/>
      <c r="Q18" s="58"/>
      <c r="R18" s="58"/>
      <c r="S18" s="58"/>
      <c r="T18" s="194"/>
      <c r="U18" s="58"/>
      <c r="V18" s="58"/>
      <c r="W18" s="193"/>
    </row>
    <row r="19" spans="1:23">
      <c r="A19" s="67"/>
      <c r="B19" s="67">
        <v>4</v>
      </c>
      <c r="C19" s="67" t="s">
        <v>305</v>
      </c>
      <c r="D19" s="67">
        <v>6320</v>
      </c>
      <c r="E19" s="67">
        <v>50</v>
      </c>
      <c r="F19" s="67">
        <v>316000</v>
      </c>
      <c r="G19" s="67">
        <v>92.4</v>
      </c>
      <c r="H19" s="67">
        <v>1.85</v>
      </c>
      <c r="I19" s="67">
        <v>30</v>
      </c>
      <c r="J19" s="67">
        <v>120</v>
      </c>
      <c r="K19" s="67">
        <f>SUM(L19:N19)</f>
        <v>35696</v>
      </c>
      <c r="L19" s="67">
        <v>18000</v>
      </c>
      <c r="M19" s="67">
        <v>15800</v>
      </c>
      <c r="N19" s="67">
        <v>1896</v>
      </c>
      <c r="O19" s="58"/>
      <c r="P19" s="58"/>
      <c r="Q19" s="58"/>
      <c r="R19" s="58"/>
      <c r="S19" s="58"/>
      <c r="T19" s="194"/>
      <c r="U19" s="58"/>
      <c r="V19" s="58"/>
      <c r="W19" s="193"/>
    </row>
    <row r="20" ht="40.5" spans="1:23">
      <c r="A20" s="67"/>
      <c r="B20" s="67">
        <v>5</v>
      </c>
      <c r="C20" s="67" t="s">
        <v>306</v>
      </c>
      <c r="D20" s="67">
        <v>180</v>
      </c>
      <c r="E20" s="67">
        <v>40</v>
      </c>
      <c r="F20" s="67">
        <v>7200</v>
      </c>
      <c r="G20" s="67">
        <v>17</v>
      </c>
      <c r="H20" s="67">
        <v>0</v>
      </c>
      <c r="I20" s="67">
        <v>0</v>
      </c>
      <c r="J20" s="67">
        <v>0</v>
      </c>
      <c r="K20" s="67">
        <f>SUM(L20:N20)</f>
        <v>7340</v>
      </c>
      <c r="L20" s="67">
        <f>G20*20</f>
        <v>340</v>
      </c>
      <c r="M20" s="67">
        <v>7000</v>
      </c>
      <c r="N20" s="67">
        <v>0</v>
      </c>
      <c r="O20" s="58"/>
      <c r="P20" s="58"/>
      <c r="Q20" s="58"/>
      <c r="R20" s="58"/>
      <c r="S20" s="58"/>
      <c r="T20" s="194"/>
      <c r="U20" s="58"/>
      <c r="V20" s="58"/>
      <c r="W20" s="193"/>
    </row>
    <row r="21" ht="31.5" spans="1:23">
      <c r="A21" s="159" t="s">
        <v>307</v>
      </c>
      <c r="B21" s="159"/>
      <c r="C21" s="159"/>
      <c r="D21" s="159"/>
      <c r="E21" s="159"/>
      <c r="F21" s="159"/>
      <c r="G21" s="159"/>
      <c r="H21" s="159"/>
      <c r="I21" s="159"/>
      <c r="J21" s="159"/>
      <c r="K21" s="159"/>
      <c r="L21" s="159"/>
      <c r="M21" s="159"/>
      <c r="N21" s="159"/>
      <c r="O21" s="56"/>
      <c r="P21" s="56"/>
      <c r="Q21" s="56"/>
      <c r="R21" s="56"/>
      <c r="S21" s="56"/>
      <c r="T21" s="56"/>
      <c r="U21" s="56"/>
      <c r="V21" s="56"/>
      <c r="W21" s="56"/>
    </row>
    <row r="22" spans="1:23">
      <c r="A22" s="151" t="s">
        <v>260</v>
      </c>
      <c r="B22" s="151" t="s">
        <v>261</v>
      </c>
      <c r="C22" s="151"/>
      <c r="D22" s="151"/>
      <c r="E22" s="151"/>
      <c r="F22" s="151"/>
      <c r="G22" s="151" t="s">
        <v>262</v>
      </c>
      <c r="H22" s="151"/>
      <c r="I22" s="151"/>
      <c r="J22" s="151"/>
      <c r="K22" s="151" t="s">
        <v>263</v>
      </c>
      <c r="L22" s="151"/>
      <c r="M22" s="151"/>
      <c r="N22" s="151"/>
      <c r="O22" s="97" t="s">
        <v>264</v>
      </c>
      <c r="P22" s="97"/>
      <c r="Q22" s="97"/>
      <c r="R22" s="97" t="s">
        <v>265</v>
      </c>
      <c r="S22" s="97"/>
      <c r="T22" s="97"/>
      <c r="U22" s="97" t="s">
        <v>266</v>
      </c>
      <c r="V22" s="97"/>
      <c r="W22" s="97"/>
    </row>
    <row r="23" spans="1:23">
      <c r="A23" s="151"/>
      <c r="B23" s="151" t="s">
        <v>267</v>
      </c>
      <c r="C23" s="151" t="s">
        <v>268</v>
      </c>
      <c r="D23" s="151" t="s">
        <v>269</v>
      </c>
      <c r="E23" s="151" t="s">
        <v>270</v>
      </c>
      <c r="F23" s="151" t="s">
        <v>271</v>
      </c>
      <c r="G23" s="151" t="s">
        <v>272</v>
      </c>
      <c r="H23" s="151" t="s">
        <v>273</v>
      </c>
      <c r="I23" s="151" t="s">
        <v>274</v>
      </c>
      <c r="J23" s="151" t="s">
        <v>275</v>
      </c>
      <c r="K23" s="151" t="s">
        <v>276</v>
      </c>
      <c r="L23" s="151" t="s">
        <v>277</v>
      </c>
      <c r="M23" s="151" t="s">
        <v>278</v>
      </c>
      <c r="N23" s="151" t="s">
        <v>279</v>
      </c>
      <c r="O23" s="97" t="s">
        <v>280</v>
      </c>
      <c r="P23" s="97" t="s">
        <v>281</v>
      </c>
      <c r="Q23" s="97" t="s">
        <v>282</v>
      </c>
      <c r="R23" s="97" t="s">
        <v>280</v>
      </c>
      <c r="S23" s="97" t="s">
        <v>281</v>
      </c>
      <c r="T23" s="97" t="s">
        <v>283</v>
      </c>
      <c r="U23" s="97" t="s">
        <v>280</v>
      </c>
      <c r="V23" s="97" t="s">
        <v>281</v>
      </c>
      <c r="W23" s="97" t="s">
        <v>283</v>
      </c>
    </row>
    <row r="24" spans="1:23">
      <c r="A24" s="151"/>
      <c r="B24" s="151"/>
      <c r="C24" s="151"/>
      <c r="D24" s="151"/>
      <c r="E24" s="151"/>
      <c r="F24" s="151"/>
      <c r="G24" s="151"/>
      <c r="H24" s="151"/>
      <c r="I24" s="151"/>
      <c r="J24" s="151"/>
      <c r="K24" s="151"/>
      <c r="L24" s="151"/>
      <c r="M24" s="151"/>
      <c r="N24" s="151"/>
      <c r="O24" s="97"/>
      <c r="P24" s="97"/>
      <c r="Q24" s="97"/>
      <c r="R24" s="97"/>
      <c r="S24" s="97"/>
      <c r="T24" s="97"/>
      <c r="U24" s="97"/>
      <c r="V24" s="97"/>
      <c r="W24" s="97"/>
    </row>
    <row r="25" spans="1:23">
      <c r="A25" s="160" t="s">
        <v>284</v>
      </c>
      <c r="B25" s="160"/>
      <c r="C25" s="161">
        <v>15</v>
      </c>
      <c r="D25" s="161">
        <f t="shared" ref="D25:J25" si="2">SUM(D26:D40)</f>
        <v>45587</v>
      </c>
      <c r="E25" s="161" t="s">
        <v>285</v>
      </c>
      <c r="F25" s="161">
        <f t="shared" si="2"/>
        <v>2064950</v>
      </c>
      <c r="G25" s="161">
        <f t="shared" si="2"/>
        <v>4519</v>
      </c>
      <c r="H25" s="161">
        <f t="shared" si="2"/>
        <v>130</v>
      </c>
      <c r="I25" s="161">
        <f t="shared" si="2"/>
        <v>3000</v>
      </c>
      <c r="J25" s="161">
        <f t="shared" si="2"/>
        <v>7220</v>
      </c>
      <c r="K25" s="181">
        <f>(SUM(K26:K40))/10000</f>
        <v>68.43241</v>
      </c>
      <c r="L25" s="181">
        <f>(SUM(L26:L40))/10000</f>
        <v>52.75</v>
      </c>
      <c r="M25" s="181">
        <f>(SUM(M26:M40))/10000</f>
        <v>14.33925</v>
      </c>
      <c r="N25" s="181">
        <f>(SUM(N26:N40))/10000</f>
        <v>1.34316</v>
      </c>
      <c r="O25" s="58" t="s">
        <v>285</v>
      </c>
      <c r="P25" s="58" t="s">
        <v>285</v>
      </c>
      <c r="Q25" s="58" t="s">
        <v>285</v>
      </c>
      <c r="R25" s="58" t="s">
        <v>285</v>
      </c>
      <c r="S25" s="58" t="s">
        <v>285</v>
      </c>
      <c r="T25" s="58" t="s">
        <v>285</v>
      </c>
      <c r="U25" s="58" t="s">
        <v>285</v>
      </c>
      <c r="V25" s="58" t="s">
        <v>285</v>
      </c>
      <c r="W25" s="58" t="s">
        <v>285</v>
      </c>
    </row>
    <row r="26" ht="27" spans="1:23">
      <c r="A26" s="67" t="s">
        <v>284</v>
      </c>
      <c r="B26" s="67">
        <v>1</v>
      </c>
      <c r="C26" s="67" t="s">
        <v>308</v>
      </c>
      <c r="D26" s="67">
        <v>2072</v>
      </c>
      <c r="E26" s="67">
        <v>40</v>
      </c>
      <c r="F26" s="67">
        <v>82880</v>
      </c>
      <c r="G26" s="67">
        <v>186</v>
      </c>
      <c r="H26" s="67">
        <v>5.8</v>
      </c>
      <c r="I26" s="67">
        <v>100</v>
      </c>
      <c r="J26" s="67">
        <v>220</v>
      </c>
      <c r="K26" s="67">
        <f t="shared" ref="K26:K40" si="3">SUM(L26:N26)</f>
        <v>26765.6</v>
      </c>
      <c r="L26" s="67">
        <v>22000</v>
      </c>
      <c r="M26" s="67">
        <v>4144</v>
      </c>
      <c r="N26" s="67">
        <v>621.6</v>
      </c>
      <c r="O26" s="58" t="s">
        <v>309</v>
      </c>
      <c r="P26" s="58" t="s">
        <v>288</v>
      </c>
      <c r="Q26" s="193" t="s">
        <v>289</v>
      </c>
      <c r="R26" s="58" t="s">
        <v>290</v>
      </c>
      <c r="S26" s="58" t="s">
        <v>291</v>
      </c>
      <c r="T26" s="194" t="s">
        <v>292</v>
      </c>
      <c r="U26" s="58" t="s">
        <v>293</v>
      </c>
      <c r="V26" s="58" t="s">
        <v>294</v>
      </c>
      <c r="W26" s="193" t="s">
        <v>295</v>
      </c>
    </row>
    <row r="27" ht="27" spans="1:23">
      <c r="A27" s="67"/>
      <c r="B27" s="67">
        <v>2</v>
      </c>
      <c r="C27" s="67" t="s">
        <v>310</v>
      </c>
      <c r="D27" s="67">
        <v>2201</v>
      </c>
      <c r="E27" s="67">
        <v>30</v>
      </c>
      <c r="F27" s="67">
        <v>66030</v>
      </c>
      <c r="G27" s="67">
        <v>165</v>
      </c>
      <c r="H27" s="67">
        <v>5.7</v>
      </c>
      <c r="I27" s="67">
        <v>150</v>
      </c>
      <c r="J27" s="67">
        <v>400</v>
      </c>
      <c r="K27" s="67">
        <f t="shared" si="3"/>
        <v>25961.8</v>
      </c>
      <c r="L27" s="67">
        <v>22000</v>
      </c>
      <c r="M27" s="67">
        <v>3301.5</v>
      </c>
      <c r="N27" s="67">
        <v>660.3</v>
      </c>
      <c r="O27" s="58"/>
      <c r="P27" s="58"/>
      <c r="Q27" s="193"/>
      <c r="R27" s="58"/>
      <c r="S27" s="58"/>
      <c r="T27" s="194"/>
      <c r="U27" s="58"/>
      <c r="V27" s="58"/>
      <c r="W27" s="58"/>
    </row>
    <row r="28" spans="1:23">
      <c r="A28" s="67"/>
      <c r="B28" s="67">
        <v>3</v>
      </c>
      <c r="C28" s="67" t="s">
        <v>311</v>
      </c>
      <c r="D28" s="67">
        <v>1316</v>
      </c>
      <c r="E28" s="67">
        <v>40</v>
      </c>
      <c r="F28" s="67">
        <v>52640</v>
      </c>
      <c r="G28" s="67">
        <v>118</v>
      </c>
      <c r="H28" s="67">
        <v>3.5</v>
      </c>
      <c r="I28" s="67">
        <v>60</v>
      </c>
      <c r="J28" s="182">
        <v>180</v>
      </c>
      <c r="K28" s="67">
        <f t="shared" si="3"/>
        <v>15276.8</v>
      </c>
      <c r="L28" s="67">
        <v>12250</v>
      </c>
      <c r="M28" s="67">
        <v>2632</v>
      </c>
      <c r="N28" s="67">
        <v>394.8</v>
      </c>
      <c r="O28" s="58"/>
      <c r="P28" s="58"/>
      <c r="Q28" s="193"/>
      <c r="R28" s="58"/>
      <c r="S28" s="58"/>
      <c r="T28" s="194"/>
      <c r="U28" s="58"/>
      <c r="V28" s="58"/>
      <c r="W28" s="58"/>
    </row>
    <row r="29" ht="27" spans="1:23">
      <c r="A29" s="67"/>
      <c r="B29" s="67">
        <v>4</v>
      </c>
      <c r="C29" s="67" t="s">
        <v>312</v>
      </c>
      <c r="D29" s="67">
        <v>3971</v>
      </c>
      <c r="E29" s="67">
        <v>40</v>
      </c>
      <c r="F29" s="67">
        <v>158840</v>
      </c>
      <c r="G29" s="67">
        <v>357</v>
      </c>
      <c r="H29" s="67">
        <v>12</v>
      </c>
      <c r="I29" s="67">
        <v>320</v>
      </c>
      <c r="J29" s="182">
        <v>900</v>
      </c>
      <c r="K29" s="67">
        <f t="shared" si="3"/>
        <v>56133.3</v>
      </c>
      <c r="L29" s="67">
        <v>47000</v>
      </c>
      <c r="M29" s="67">
        <v>7942</v>
      </c>
      <c r="N29" s="67">
        <v>1191.3</v>
      </c>
      <c r="O29" s="58"/>
      <c r="P29" s="58"/>
      <c r="Q29" s="193"/>
      <c r="R29" s="58"/>
      <c r="S29" s="58"/>
      <c r="T29" s="194"/>
      <c r="U29" s="58"/>
      <c r="V29" s="58"/>
      <c r="W29" s="58"/>
    </row>
    <row r="30" ht="27" spans="1:23">
      <c r="A30" s="67"/>
      <c r="B30" s="67">
        <v>5</v>
      </c>
      <c r="C30" s="67" t="s">
        <v>313</v>
      </c>
      <c r="D30" s="67">
        <v>2055</v>
      </c>
      <c r="E30" s="67">
        <v>40</v>
      </c>
      <c r="F30" s="67">
        <v>82200</v>
      </c>
      <c r="G30" s="67">
        <v>185</v>
      </c>
      <c r="H30" s="67">
        <v>10.5</v>
      </c>
      <c r="I30" s="67">
        <v>210</v>
      </c>
      <c r="J30" s="67">
        <v>520</v>
      </c>
      <c r="K30" s="67">
        <f t="shared" si="3"/>
        <v>50976.5</v>
      </c>
      <c r="L30" s="67">
        <v>46250</v>
      </c>
      <c r="M30" s="67">
        <v>4110</v>
      </c>
      <c r="N30" s="67">
        <v>616.5</v>
      </c>
      <c r="O30" s="58"/>
      <c r="P30" s="58"/>
      <c r="Q30" s="193"/>
      <c r="R30" s="58"/>
      <c r="S30" s="58"/>
      <c r="T30" s="194"/>
      <c r="U30" s="58"/>
      <c r="V30" s="58"/>
      <c r="W30" s="58"/>
    </row>
    <row r="31" ht="40.5" spans="1:23">
      <c r="A31" s="67"/>
      <c r="B31" s="67">
        <v>6</v>
      </c>
      <c r="C31" s="67" t="s">
        <v>314</v>
      </c>
      <c r="D31" s="67">
        <v>125</v>
      </c>
      <c r="E31" s="67">
        <v>40</v>
      </c>
      <c r="F31" s="67">
        <v>5000</v>
      </c>
      <c r="G31" s="67">
        <v>0</v>
      </c>
      <c r="H31" s="67">
        <v>0</v>
      </c>
      <c r="I31" s="67">
        <v>0</v>
      </c>
      <c r="J31" s="67">
        <v>0</v>
      </c>
      <c r="K31" s="67">
        <f t="shared" si="3"/>
        <v>7000</v>
      </c>
      <c r="L31" s="67">
        <v>0</v>
      </c>
      <c r="M31" s="67">
        <v>7000</v>
      </c>
      <c r="N31" s="67">
        <v>0</v>
      </c>
      <c r="O31" s="58"/>
      <c r="P31" s="58"/>
      <c r="Q31" s="193"/>
      <c r="R31" s="58"/>
      <c r="S31" s="58"/>
      <c r="T31" s="194"/>
      <c r="U31" s="58"/>
      <c r="V31" s="58"/>
      <c r="W31" s="58"/>
    </row>
    <row r="32" ht="40.5" spans="1:23">
      <c r="A32" s="67"/>
      <c r="B32" s="67">
        <v>7</v>
      </c>
      <c r="C32" s="67" t="s">
        <v>315</v>
      </c>
      <c r="D32" s="67">
        <v>210</v>
      </c>
      <c r="E32" s="67">
        <v>40</v>
      </c>
      <c r="F32" s="67">
        <v>8400</v>
      </c>
      <c r="G32" s="67">
        <v>0</v>
      </c>
      <c r="H32" s="67">
        <v>0</v>
      </c>
      <c r="I32" s="67">
        <v>0</v>
      </c>
      <c r="J32" s="67">
        <v>0</v>
      </c>
      <c r="K32" s="67">
        <f t="shared" si="3"/>
        <v>7000</v>
      </c>
      <c r="L32" s="67">
        <v>0</v>
      </c>
      <c r="M32" s="67">
        <v>7000</v>
      </c>
      <c r="N32" s="67">
        <v>0</v>
      </c>
      <c r="O32" s="58"/>
      <c r="P32" s="58"/>
      <c r="Q32" s="193"/>
      <c r="R32" s="58"/>
      <c r="S32" s="58"/>
      <c r="T32" s="194"/>
      <c r="U32" s="58"/>
      <c r="V32" s="58"/>
      <c r="W32" s="58"/>
    </row>
    <row r="33" ht="27" spans="1:23">
      <c r="A33" s="67"/>
      <c r="B33" s="67">
        <v>8</v>
      </c>
      <c r="C33" s="67" t="s">
        <v>316</v>
      </c>
      <c r="D33" s="67">
        <v>6266</v>
      </c>
      <c r="E33" s="67">
        <v>40</v>
      </c>
      <c r="F33" s="67">
        <v>250640</v>
      </c>
      <c r="G33" s="67">
        <v>564</v>
      </c>
      <c r="H33" s="67">
        <v>20.5</v>
      </c>
      <c r="I33" s="67">
        <v>370</v>
      </c>
      <c r="J33" s="67">
        <v>700</v>
      </c>
      <c r="K33" s="67">
        <f t="shared" si="3"/>
        <v>102411.8</v>
      </c>
      <c r="L33" s="67">
        <v>88000</v>
      </c>
      <c r="M33" s="67">
        <v>12532</v>
      </c>
      <c r="N33" s="67">
        <v>1879.8</v>
      </c>
      <c r="O33" s="58"/>
      <c r="P33" s="58"/>
      <c r="Q33" s="193"/>
      <c r="R33" s="58"/>
      <c r="S33" s="58"/>
      <c r="T33" s="194"/>
      <c r="U33" s="58"/>
      <c r="V33" s="58"/>
      <c r="W33" s="58"/>
    </row>
    <row r="34" ht="27" spans="1:23">
      <c r="A34" s="67"/>
      <c r="B34" s="67">
        <v>9</v>
      </c>
      <c r="C34" s="67" t="s">
        <v>317</v>
      </c>
      <c r="D34" s="67">
        <v>6032</v>
      </c>
      <c r="E34" s="67">
        <v>40</v>
      </c>
      <c r="F34" s="67">
        <v>241280</v>
      </c>
      <c r="G34" s="67">
        <v>543</v>
      </c>
      <c r="H34" s="67">
        <v>16.5</v>
      </c>
      <c r="I34" s="67">
        <v>330</v>
      </c>
      <c r="J34" s="67">
        <v>650</v>
      </c>
      <c r="K34" s="67">
        <f t="shared" si="3"/>
        <v>95873.6</v>
      </c>
      <c r="L34" s="67">
        <v>82000</v>
      </c>
      <c r="M34" s="67">
        <v>12064</v>
      </c>
      <c r="N34" s="67">
        <v>1809.6</v>
      </c>
      <c r="O34" s="58"/>
      <c r="P34" s="58"/>
      <c r="Q34" s="193"/>
      <c r="R34" s="58"/>
      <c r="S34" s="58"/>
      <c r="T34" s="194"/>
      <c r="U34" s="58"/>
      <c r="V34" s="58"/>
      <c r="W34" s="58"/>
    </row>
    <row r="35" spans="1:23">
      <c r="A35" s="67"/>
      <c r="B35" s="67">
        <v>10</v>
      </c>
      <c r="C35" s="67" t="s">
        <v>318</v>
      </c>
      <c r="D35" s="67">
        <v>8780</v>
      </c>
      <c r="E35" s="67">
        <v>50</v>
      </c>
      <c r="F35" s="67">
        <v>439000</v>
      </c>
      <c r="G35" s="67">
        <v>1054</v>
      </c>
      <c r="H35" s="67">
        <v>28</v>
      </c>
      <c r="I35" s="67">
        <v>800</v>
      </c>
      <c r="J35" s="67">
        <v>2000</v>
      </c>
      <c r="K35" s="67">
        <f t="shared" si="3"/>
        <v>144584</v>
      </c>
      <c r="L35" s="67">
        <v>120000</v>
      </c>
      <c r="M35" s="67">
        <v>21950</v>
      </c>
      <c r="N35" s="67">
        <v>2634</v>
      </c>
      <c r="O35" s="58"/>
      <c r="P35" s="58"/>
      <c r="Q35" s="193"/>
      <c r="R35" s="58"/>
      <c r="S35" s="58"/>
      <c r="T35" s="194"/>
      <c r="U35" s="58"/>
      <c r="V35" s="58"/>
      <c r="W35" s="58"/>
    </row>
    <row r="36" ht="27" spans="1:23">
      <c r="A36" s="67"/>
      <c r="B36" s="67">
        <v>11</v>
      </c>
      <c r="C36" s="67" t="s">
        <v>319</v>
      </c>
      <c r="D36" s="67">
        <v>8559</v>
      </c>
      <c r="E36" s="67">
        <v>60</v>
      </c>
      <c r="F36" s="67">
        <v>513540</v>
      </c>
      <c r="G36" s="67">
        <v>1027</v>
      </c>
      <c r="H36" s="67">
        <v>12.5</v>
      </c>
      <c r="I36" s="67">
        <v>380</v>
      </c>
      <c r="J36" s="67">
        <v>950</v>
      </c>
      <c r="K36" s="67">
        <f t="shared" si="3"/>
        <v>73244.7</v>
      </c>
      <c r="L36" s="67">
        <v>45000</v>
      </c>
      <c r="M36" s="67">
        <v>25677</v>
      </c>
      <c r="N36" s="67">
        <v>2567.7</v>
      </c>
      <c r="O36" s="58"/>
      <c r="P36" s="58"/>
      <c r="Q36" s="193"/>
      <c r="R36" s="58"/>
      <c r="S36" s="58"/>
      <c r="T36" s="194"/>
      <c r="U36" s="58"/>
      <c r="V36" s="58"/>
      <c r="W36" s="58"/>
    </row>
    <row r="37" ht="27" spans="1:23">
      <c r="A37" s="67"/>
      <c r="B37" s="67">
        <v>12</v>
      </c>
      <c r="C37" s="67" t="s">
        <v>320</v>
      </c>
      <c r="D37" s="67">
        <v>180</v>
      </c>
      <c r="E37" s="67">
        <v>40</v>
      </c>
      <c r="F37" s="67">
        <v>7200</v>
      </c>
      <c r="G37" s="67">
        <v>0</v>
      </c>
      <c r="H37" s="67">
        <v>0</v>
      </c>
      <c r="I37" s="67">
        <v>0</v>
      </c>
      <c r="J37" s="67">
        <v>0</v>
      </c>
      <c r="K37" s="67">
        <f t="shared" si="3"/>
        <v>7000</v>
      </c>
      <c r="L37" s="67">
        <v>0</v>
      </c>
      <c r="M37" s="67">
        <v>7000</v>
      </c>
      <c r="N37" s="67">
        <v>0</v>
      </c>
      <c r="O37" s="58"/>
      <c r="P37" s="58"/>
      <c r="Q37" s="193"/>
      <c r="R37" s="58"/>
      <c r="S37" s="58"/>
      <c r="T37" s="194"/>
      <c r="U37" s="58"/>
      <c r="V37" s="58"/>
      <c r="W37" s="58"/>
    </row>
    <row r="38" ht="27" spans="1:23">
      <c r="A38" s="67"/>
      <c r="B38" s="67">
        <v>13</v>
      </c>
      <c r="C38" s="67" t="s">
        <v>321</v>
      </c>
      <c r="D38" s="67">
        <v>150</v>
      </c>
      <c r="E38" s="67">
        <v>50</v>
      </c>
      <c r="F38" s="67">
        <v>7500</v>
      </c>
      <c r="G38" s="67">
        <v>0</v>
      </c>
      <c r="H38" s="67">
        <v>0</v>
      </c>
      <c r="I38" s="67">
        <v>0</v>
      </c>
      <c r="J38" s="67">
        <v>0</v>
      </c>
      <c r="K38" s="67">
        <f t="shared" si="3"/>
        <v>7000</v>
      </c>
      <c r="L38" s="67">
        <v>0</v>
      </c>
      <c r="M38" s="67">
        <v>7000</v>
      </c>
      <c r="N38" s="67">
        <v>0</v>
      </c>
      <c r="O38" s="58"/>
      <c r="P38" s="58"/>
      <c r="Q38" s="193"/>
      <c r="R38" s="58"/>
      <c r="S38" s="58"/>
      <c r="T38" s="194"/>
      <c r="U38" s="58"/>
      <c r="V38" s="58"/>
      <c r="W38" s="58"/>
    </row>
    <row r="39" ht="40.5" spans="1:23">
      <c r="A39" s="67"/>
      <c r="B39" s="67">
        <v>14</v>
      </c>
      <c r="C39" s="67" t="s">
        <v>322</v>
      </c>
      <c r="D39" s="67">
        <v>150</v>
      </c>
      <c r="E39" s="67">
        <v>60</v>
      </c>
      <c r="F39" s="67">
        <v>9000</v>
      </c>
      <c r="G39" s="67">
        <v>0</v>
      </c>
      <c r="H39" s="67">
        <v>0</v>
      </c>
      <c r="I39" s="67">
        <v>0</v>
      </c>
      <c r="J39" s="67">
        <v>0</v>
      </c>
      <c r="K39" s="67">
        <f t="shared" si="3"/>
        <v>14000</v>
      </c>
      <c r="L39" s="67">
        <v>0</v>
      </c>
      <c r="M39" s="67">
        <v>14000</v>
      </c>
      <c r="N39" s="67">
        <v>0</v>
      </c>
      <c r="O39" s="58"/>
      <c r="P39" s="58"/>
      <c r="Q39" s="193"/>
      <c r="R39" s="58"/>
      <c r="S39" s="58"/>
      <c r="T39" s="194"/>
      <c r="U39" s="58"/>
      <c r="V39" s="58"/>
      <c r="W39" s="58"/>
    </row>
    <row r="40" ht="27" spans="1:23">
      <c r="A40" s="67"/>
      <c r="B40" s="67">
        <v>15</v>
      </c>
      <c r="C40" s="163" t="s">
        <v>323</v>
      </c>
      <c r="D40" s="162">
        <v>3520</v>
      </c>
      <c r="E40" s="162">
        <v>40</v>
      </c>
      <c r="F40" s="162">
        <v>140800</v>
      </c>
      <c r="G40" s="162">
        <v>320</v>
      </c>
      <c r="H40" s="162">
        <v>15</v>
      </c>
      <c r="I40" s="162">
        <v>280</v>
      </c>
      <c r="J40" s="162">
        <v>700</v>
      </c>
      <c r="K40" s="162">
        <f t="shared" si="3"/>
        <v>51096</v>
      </c>
      <c r="L40" s="162">
        <v>43000</v>
      </c>
      <c r="M40" s="162">
        <v>7040</v>
      </c>
      <c r="N40" s="162">
        <v>1056</v>
      </c>
      <c r="O40" s="58"/>
      <c r="P40" s="58"/>
      <c r="Q40" s="193"/>
      <c r="R40" s="58"/>
      <c r="S40" s="58"/>
      <c r="T40" s="194"/>
      <c r="U40" s="58"/>
      <c r="V40" s="58"/>
      <c r="W40" s="58"/>
    </row>
    <row r="41" ht="31.5" spans="1:23">
      <c r="A41" s="164" t="s">
        <v>324</v>
      </c>
      <c r="B41" s="150"/>
      <c r="C41" s="150"/>
      <c r="D41" s="150"/>
      <c r="E41" s="150"/>
      <c r="F41" s="150"/>
      <c r="G41" s="150"/>
      <c r="H41" s="150"/>
      <c r="I41" s="150"/>
      <c r="J41" s="150"/>
      <c r="K41" s="150"/>
      <c r="L41" s="150"/>
      <c r="M41" s="150"/>
      <c r="N41" s="150"/>
      <c r="O41" s="150"/>
      <c r="P41" s="150"/>
      <c r="Q41" s="150"/>
      <c r="R41" s="150"/>
      <c r="S41" s="150"/>
      <c r="T41" s="150"/>
      <c r="U41" s="150"/>
      <c r="V41" s="150"/>
      <c r="W41" s="195"/>
    </row>
    <row r="42" spans="1:23">
      <c r="A42" s="165" t="s">
        <v>260</v>
      </c>
      <c r="B42" s="166" t="s">
        <v>261</v>
      </c>
      <c r="C42" s="167"/>
      <c r="D42" s="167"/>
      <c r="E42" s="167"/>
      <c r="F42" s="168"/>
      <c r="G42" s="166" t="s">
        <v>262</v>
      </c>
      <c r="H42" s="167"/>
      <c r="I42" s="167"/>
      <c r="J42" s="168"/>
      <c r="K42" s="166" t="s">
        <v>263</v>
      </c>
      <c r="L42" s="167"/>
      <c r="M42" s="167"/>
      <c r="N42" s="168"/>
      <c r="O42" s="183" t="s">
        <v>264</v>
      </c>
      <c r="P42" s="184"/>
      <c r="Q42" s="196"/>
      <c r="R42" s="183" t="s">
        <v>265</v>
      </c>
      <c r="S42" s="184"/>
      <c r="T42" s="196"/>
      <c r="U42" s="183" t="s">
        <v>266</v>
      </c>
      <c r="V42" s="184"/>
      <c r="W42" s="196"/>
    </row>
    <row r="43" spans="1:23">
      <c r="A43" s="169"/>
      <c r="B43" s="165" t="s">
        <v>267</v>
      </c>
      <c r="C43" s="165" t="s">
        <v>268</v>
      </c>
      <c r="D43" s="165" t="s">
        <v>269</v>
      </c>
      <c r="E43" s="165" t="s">
        <v>270</v>
      </c>
      <c r="F43" s="165" t="s">
        <v>271</v>
      </c>
      <c r="G43" s="165" t="s">
        <v>272</v>
      </c>
      <c r="H43" s="165" t="s">
        <v>273</v>
      </c>
      <c r="I43" s="165" t="s">
        <v>274</v>
      </c>
      <c r="J43" s="165" t="s">
        <v>275</v>
      </c>
      <c r="K43" s="165" t="s">
        <v>276</v>
      </c>
      <c r="L43" s="165" t="s">
        <v>277</v>
      </c>
      <c r="M43" s="165" t="s">
        <v>278</v>
      </c>
      <c r="N43" s="165" t="s">
        <v>279</v>
      </c>
      <c r="O43" s="185" t="s">
        <v>280</v>
      </c>
      <c r="P43" s="185" t="s">
        <v>281</v>
      </c>
      <c r="Q43" s="185" t="s">
        <v>282</v>
      </c>
      <c r="R43" s="185" t="s">
        <v>280</v>
      </c>
      <c r="S43" s="185" t="s">
        <v>281</v>
      </c>
      <c r="T43" s="185" t="s">
        <v>283</v>
      </c>
      <c r="U43" s="185" t="s">
        <v>280</v>
      </c>
      <c r="V43" s="185" t="s">
        <v>281</v>
      </c>
      <c r="W43" s="185" t="s">
        <v>283</v>
      </c>
    </row>
    <row r="44" spans="1:23">
      <c r="A44" s="170"/>
      <c r="B44" s="170"/>
      <c r="C44" s="170"/>
      <c r="D44" s="170"/>
      <c r="E44" s="170"/>
      <c r="F44" s="170"/>
      <c r="G44" s="170"/>
      <c r="H44" s="170"/>
      <c r="I44" s="170"/>
      <c r="J44" s="170"/>
      <c r="K44" s="170"/>
      <c r="L44" s="170"/>
      <c r="M44" s="170"/>
      <c r="N44" s="170"/>
      <c r="O44" s="121"/>
      <c r="P44" s="121"/>
      <c r="Q44" s="121"/>
      <c r="R44" s="121"/>
      <c r="S44" s="121"/>
      <c r="T44" s="121"/>
      <c r="U44" s="121"/>
      <c r="V44" s="121"/>
      <c r="W44" s="121"/>
    </row>
    <row r="45" spans="1:23">
      <c r="A45" s="160" t="s">
        <v>284</v>
      </c>
      <c r="B45" s="160"/>
      <c r="C45" s="161">
        <v>10</v>
      </c>
      <c r="D45" s="161">
        <f t="shared" ref="D45:J45" si="4">SUM(D46:D55)</f>
        <v>17330</v>
      </c>
      <c r="E45" s="161" t="s">
        <v>285</v>
      </c>
      <c r="F45" s="161">
        <f t="shared" si="4"/>
        <v>834660</v>
      </c>
      <c r="G45" s="161">
        <f t="shared" si="4"/>
        <v>1065.48</v>
      </c>
      <c r="H45" s="161">
        <f t="shared" si="4"/>
        <v>20.018</v>
      </c>
      <c r="I45" s="161">
        <f t="shared" si="4"/>
        <v>962</v>
      </c>
      <c r="J45" s="161">
        <f t="shared" si="4"/>
        <v>2886</v>
      </c>
      <c r="K45" s="161">
        <f>ROUND(SUM(K46:K55)/10000,2)</f>
        <v>12.11</v>
      </c>
      <c r="L45" s="161">
        <f>ROUND(SUM(L46:L55)/10000,2)</f>
        <v>4.75</v>
      </c>
      <c r="M45" s="161">
        <f>ROUND(SUM(M46:M55)/10000,2)</f>
        <v>6.87</v>
      </c>
      <c r="N45" s="161">
        <f>ROUND(SUM(N46:N55)/10000,2)</f>
        <v>0.49</v>
      </c>
      <c r="O45" s="58" t="s">
        <v>285</v>
      </c>
      <c r="P45" s="58" t="s">
        <v>285</v>
      </c>
      <c r="Q45" s="58" t="s">
        <v>285</v>
      </c>
      <c r="R45" s="58" t="s">
        <v>285</v>
      </c>
      <c r="S45" s="58" t="s">
        <v>285</v>
      </c>
      <c r="T45" s="58" t="s">
        <v>285</v>
      </c>
      <c r="U45" s="58" t="s">
        <v>285</v>
      </c>
      <c r="V45" s="58" t="s">
        <v>285</v>
      </c>
      <c r="W45" s="58" t="s">
        <v>285</v>
      </c>
    </row>
    <row r="46" spans="1:23">
      <c r="A46" s="67" t="s">
        <v>284</v>
      </c>
      <c r="B46" s="67">
        <v>1</v>
      </c>
      <c r="C46" s="67" t="s">
        <v>325</v>
      </c>
      <c r="D46" s="67">
        <v>4797</v>
      </c>
      <c r="E46" s="67">
        <v>40</v>
      </c>
      <c r="F46" s="67">
        <v>191880</v>
      </c>
      <c r="G46" s="77">
        <v>287.8</v>
      </c>
      <c r="H46" s="171">
        <v>4.64</v>
      </c>
      <c r="I46" s="67">
        <v>228</v>
      </c>
      <c r="J46" s="67">
        <v>684</v>
      </c>
      <c r="K46" s="67">
        <v>22594.1</v>
      </c>
      <c r="L46" s="186">
        <v>11561.4970906865</v>
      </c>
      <c r="M46" s="67">
        <v>9594</v>
      </c>
      <c r="N46" s="67">
        <v>1439.1</v>
      </c>
      <c r="O46" s="58" t="s">
        <v>326</v>
      </c>
      <c r="P46" s="58" t="s">
        <v>288</v>
      </c>
      <c r="Q46" s="193" t="s">
        <v>289</v>
      </c>
      <c r="R46" s="58" t="s">
        <v>290</v>
      </c>
      <c r="S46" s="58" t="s">
        <v>291</v>
      </c>
      <c r="T46" s="194" t="s">
        <v>292</v>
      </c>
      <c r="U46" s="58" t="s">
        <v>327</v>
      </c>
      <c r="V46" s="58" t="s">
        <v>294</v>
      </c>
      <c r="W46" s="193" t="s">
        <v>295</v>
      </c>
    </row>
    <row r="47" spans="1:23">
      <c r="A47" s="67"/>
      <c r="B47" s="67">
        <v>2</v>
      </c>
      <c r="C47" s="67" t="s">
        <v>318</v>
      </c>
      <c r="D47" s="67">
        <v>548</v>
      </c>
      <c r="E47" s="67">
        <v>60</v>
      </c>
      <c r="F47" s="67">
        <v>32880</v>
      </c>
      <c r="G47" s="77">
        <v>49.3</v>
      </c>
      <c r="H47" s="171">
        <v>3.288</v>
      </c>
      <c r="I47" s="67">
        <v>162</v>
      </c>
      <c r="J47" s="67">
        <v>486</v>
      </c>
      <c r="K47" s="67">
        <v>8376.4</v>
      </c>
      <c r="L47" s="186">
        <v>6568.3008</v>
      </c>
      <c r="M47" s="67">
        <v>1644</v>
      </c>
      <c r="N47" s="67">
        <v>164.4</v>
      </c>
      <c r="O47" s="58"/>
      <c r="P47" s="58"/>
      <c r="Q47" s="193"/>
      <c r="R47" s="58"/>
      <c r="S47" s="58"/>
      <c r="T47" s="194"/>
      <c r="U47" s="58"/>
      <c r="V47" s="58"/>
      <c r="W47" s="193"/>
    </row>
    <row r="48" ht="27" spans="1:23">
      <c r="A48" s="67"/>
      <c r="B48" s="67">
        <v>3</v>
      </c>
      <c r="C48" s="67" t="s">
        <v>328</v>
      </c>
      <c r="D48" s="67">
        <v>180</v>
      </c>
      <c r="E48" s="67">
        <v>18</v>
      </c>
      <c r="F48" s="67">
        <v>3240</v>
      </c>
      <c r="G48" s="67">
        <v>0</v>
      </c>
      <c r="H48" s="67">
        <v>0</v>
      </c>
      <c r="I48" s="67">
        <v>0</v>
      </c>
      <c r="J48" s="67">
        <v>0</v>
      </c>
      <c r="K48" s="67">
        <f>SUM(L48:N48)</f>
        <v>7000</v>
      </c>
      <c r="L48" s="67">
        <v>0</v>
      </c>
      <c r="M48" s="67">
        <v>7000</v>
      </c>
      <c r="N48" s="67">
        <v>0</v>
      </c>
      <c r="O48" s="58"/>
      <c r="P48" s="58"/>
      <c r="Q48" s="193"/>
      <c r="R48" s="58"/>
      <c r="S48" s="58"/>
      <c r="T48" s="194"/>
      <c r="U48" s="58"/>
      <c r="V48" s="58"/>
      <c r="W48" s="193"/>
    </row>
    <row r="49" ht="40.5" spans="1:23">
      <c r="A49" s="67"/>
      <c r="B49" s="67">
        <v>4</v>
      </c>
      <c r="C49" s="67" t="s">
        <v>329</v>
      </c>
      <c r="D49" s="67">
        <v>540</v>
      </c>
      <c r="E49" s="67">
        <v>60</v>
      </c>
      <c r="F49" s="67">
        <v>32400</v>
      </c>
      <c r="G49" s="67">
        <v>0</v>
      </c>
      <c r="H49" s="67">
        <v>0</v>
      </c>
      <c r="I49" s="67">
        <v>0</v>
      </c>
      <c r="J49" s="67">
        <v>0</v>
      </c>
      <c r="K49" s="67">
        <f>SUM(L49:N49)</f>
        <v>14423</v>
      </c>
      <c r="L49" s="67">
        <v>0</v>
      </c>
      <c r="M49" s="67">
        <v>14423</v>
      </c>
      <c r="N49" s="67">
        <v>0</v>
      </c>
      <c r="O49" s="58"/>
      <c r="P49" s="58"/>
      <c r="Q49" s="193"/>
      <c r="R49" s="58"/>
      <c r="S49" s="58"/>
      <c r="T49" s="194"/>
      <c r="U49" s="58"/>
      <c r="V49" s="58"/>
      <c r="W49" s="193"/>
    </row>
    <row r="50" ht="27" spans="1:23">
      <c r="A50" s="67"/>
      <c r="B50" s="67">
        <v>5</v>
      </c>
      <c r="C50" s="67" t="s">
        <v>330</v>
      </c>
      <c r="D50" s="62">
        <v>1440</v>
      </c>
      <c r="E50" s="62">
        <v>30</v>
      </c>
      <c r="F50" s="62">
        <v>43200</v>
      </c>
      <c r="G50" s="77">
        <v>64.8</v>
      </c>
      <c r="H50" s="171">
        <v>0.9</v>
      </c>
      <c r="I50" s="67">
        <v>25</v>
      </c>
      <c r="J50" s="67">
        <v>75</v>
      </c>
      <c r="K50" s="67">
        <f>SUM(L50:N50)</f>
        <v>6318</v>
      </c>
      <c r="L50" s="186">
        <v>3726</v>
      </c>
      <c r="M50" s="62">
        <v>2160</v>
      </c>
      <c r="N50" s="62">
        <v>432</v>
      </c>
      <c r="O50" s="58"/>
      <c r="P50" s="58"/>
      <c r="Q50" s="193"/>
      <c r="R50" s="58"/>
      <c r="S50" s="58"/>
      <c r="T50" s="194"/>
      <c r="U50" s="58"/>
      <c r="V50" s="58"/>
      <c r="W50" s="193"/>
    </row>
    <row r="51" spans="1:23">
      <c r="A51" s="67"/>
      <c r="B51" s="67">
        <v>6</v>
      </c>
      <c r="C51" s="67" t="s">
        <v>331</v>
      </c>
      <c r="D51" s="62">
        <v>810</v>
      </c>
      <c r="E51" s="62">
        <v>30</v>
      </c>
      <c r="F51" s="62">
        <v>24300</v>
      </c>
      <c r="G51" s="77">
        <v>36.5</v>
      </c>
      <c r="H51" s="171">
        <v>0.15</v>
      </c>
      <c r="I51" s="67">
        <v>3</v>
      </c>
      <c r="J51" s="67">
        <v>9</v>
      </c>
      <c r="K51" s="67">
        <v>3099</v>
      </c>
      <c r="L51" s="186">
        <v>1640.8</v>
      </c>
      <c r="M51" s="62">
        <v>1215</v>
      </c>
      <c r="N51" s="62">
        <v>243</v>
      </c>
      <c r="O51" s="58"/>
      <c r="P51" s="58"/>
      <c r="Q51" s="193"/>
      <c r="R51" s="58"/>
      <c r="S51" s="58"/>
      <c r="T51" s="194"/>
      <c r="U51" s="58"/>
      <c r="V51" s="58"/>
      <c r="W51" s="193"/>
    </row>
    <row r="52" spans="1:23">
      <c r="A52" s="67"/>
      <c r="B52" s="67">
        <v>7</v>
      </c>
      <c r="C52" s="72" t="s">
        <v>332</v>
      </c>
      <c r="D52" s="62">
        <v>6355</v>
      </c>
      <c r="E52" s="62">
        <v>60</v>
      </c>
      <c r="F52" s="62">
        <v>381300</v>
      </c>
      <c r="G52" s="172">
        <v>572</v>
      </c>
      <c r="H52" s="173">
        <v>8.22</v>
      </c>
      <c r="I52" s="67">
        <v>403</v>
      </c>
      <c r="J52" s="67">
        <v>1209</v>
      </c>
      <c r="K52" s="67">
        <v>38029.5</v>
      </c>
      <c r="L52" s="187">
        <v>21129.6</v>
      </c>
      <c r="M52" s="62">
        <v>14993</v>
      </c>
      <c r="N52" s="62">
        <v>1906.5</v>
      </c>
      <c r="O52" s="58"/>
      <c r="P52" s="58"/>
      <c r="Q52" s="193"/>
      <c r="R52" s="58"/>
      <c r="S52" s="58"/>
      <c r="T52" s="194"/>
      <c r="U52" s="58"/>
      <c r="V52" s="58"/>
      <c r="W52" s="193"/>
    </row>
    <row r="53" ht="40.5" spans="1:23">
      <c r="A53" s="67"/>
      <c r="B53" s="67">
        <v>8</v>
      </c>
      <c r="C53" s="67" t="s">
        <v>333</v>
      </c>
      <c r="D53" s="67">
        <v>330</v>
      </c>
      <c r="E53" s="67">
        <v>70</v>
      </c>
      <c r="F53" s="67">
        <v>23100</v>
      </c>
      <c r="G53" s="67">
        <v>0</v>
      </c>
      <c r="H53" s="67">
        <v>0</v>
      </c>
      <c r="I53" s="67">
        <v>0</v>
      </c>
      <c r="J53" s="67">
        <v>0</v>
      </c>
      <c r="K53" s="67">
        <f>SUM(L53:N53)</f>
        <v>14000</v>
      </c>
      <c r="L53" s="67">
        <v>0</v>
      </c>
      <c r="M53" s="62">
        <v>14000</v>
      </c>
      <c r="N53" s="67">
        <v>0</v>
      </c>
      <c r="O53" s="58"/>
      <c r="P53" s="58"/>
      <c r="Q53" s="193"/>
      <c r="R53" s="58"/>
      <c r="S53" s="58"/>
      <c r="T53" s="194"/>
      <c r="U53" s="58"/>
      <c r="V53" s="58"/>
      <c r="W53" s="193"/>
    </row>
    <row r="54" ht="27" spans="1:23">
      <c r="A54" s="67"/>
      <c r="B54" s="67">
        <v>9</v>
      </c>
      <c r="C54" s="162" t="s">
        <v>334</v>
      </c>
      <c r="D54" s="162">
        <v>458</v>
      </c>
      <c r="E54" s="162">
        <v>60</v>
      </c>
      <c r="F54" s="162">
        <v>27480</v>
      </c>
      <c r="G54" s="174">
        <v>41.22</v>
      </c>
      <c r="H54" s="174">
        <v>1.9</v>
      </c>
      <c r="I54" s="162">
        <v>95</v>
      </c>
      <c r="J54" s="162">
        <v>285</v>
      </c>
      <c r="K54" s="162">
        <f>SUM(L54:N54)</f>
        <v>2011.4</v>
      </c>
      <c r="L54" s="162">
        <v>500</v>
      </c>
      <c r="M54" s="162">
        <v>1374</v>
      </c>
      <c r="N54" s="162">
        <v>137.4</v>
      </c>
      <c r="O54" s="58"/>
      <c r="P54" s="58"/>
      <c r="Q54" s="193"/>
      <c r="R54" s="58"/>
      <c r="S54" s="58"/>
      <c r="T54" s="194"/>
      <c r="U54" s="58"/>
      <c r="V54" s="58"/>
      <c r="W54" s="193"/>
    </row>
    <row r="55" ht="27" spans="1:23">
      <c r="A55" s="67"/>
      <c r="B55" s="67">
        <v>10</v>
      </c>
      <c r="C55" s="162" t="s">
        <v>335</v>
      </c>
      <c r="D55" s="162">
        <v>1872</v>
      </c>
      <c r="E55" s="162">
        <v>40</v>
      </c>
      <c r="F55" s="162">
        <v>74880</v>
      </c>
      <c r="G55" s="174">
        <v>13.86</v>
      </c>
      <c r="H55" s="174">
        <v>0.92</v>
      </c>
      <c r="I55" s="162">
        <v>46</v>
      </c>
      <c r="J55" s="162">
        <v>138</v>
      </c>
      <c r="K55" s="162">
        <f>SUM(L55:N55)</f>
        <v>5289.6</v>
      </c>
      <c r="L55" s="162">
        <v>2400</v>
      </c>
      <c r="M55" s="162">
        <v>2328</v>
      </c>
      <c r="N55" s="162">
        <v>561.6</v>
      </c>
      <c r="O55" s="58"/>
      <c r="P55" s="58"/>
      <c r="Q55" s="193"/>
      <c r="R55" s="58"/>
      <c r="S55" s="58"/>
      <c r="T55" s="194"/>
      <c r="U55" s="58"/>
      <c r="V55" s="58"/>
      <c r="W55" s="193"/>
    </row>
  </sheetData>
  <mergeCells count="164">
    <mergeCell ref="A1:W1"/>
    <mergeCell ref="B2:F2"/>
    <mergeCell ref="G2:J2"/>
    <mergeCell ref="K2:N2"/>
    <mergeCell ref="O2:Q2"/>
    <mergeCell ref="R2:T2"/>
    <mergeCell ref="U2:W2"/>
    <mergeCell ref="A5:B5"/>
    <mergeCell ref="A11:W11"/>
    <mergeCell ref="B12:F12"/>
    <mergeCell ref="G12:J12"/>
    <mergeCell ref="K12:N12"/>
    <mergeCell ref="O12:Q12"/>
    <mergeCell ref="R12:T12"/>
    <mergeCell ref="U12:W12"/>
    <mergeCell ref="A15:B15"/>
    <mergeCell ref="A21:W21"/>
    <mergeCell ref="B22:F22"/>
    <mergeCell ref="G22:J22"/>
    <mergeCell ref="K22:N22"/>
    <mergeCell ref="O22:Q22"/>
    <mergeCell ref="R22:T22"/>
    <mergeCell ref="U22:W22"/>
    <mergeCell ref="A25:B25"/>
    <mergeCell ref="A41:W41"/>
    <mergeCell ref="B42:F42"/>
    <mergeCell ref="G42:J42"/>
    <mergeCell ref="K42:N42"/>
    <mergeCell ref="O42:Q42"/>
    <mergeCell ref="R42:T42"/>
    <mergeCell ref="U42:W42"/>
    <mergeCell ref="A45:B45"/>
    <mergeCell ref="A2:A4"/>
    <mergeCell ref="A6:A10"/>
    <mergeCell ref="A12:A14"/>
    <mergeCell ref="A16:A20"/>
    <mergeCell ref="A22:A24"/>
    <mergeCell ref="A26:A40"/>
    <mergeCell ref="A42:A44"/>
    <mergeCell ref="A46:A55"/>
    <mergeCell ref="B3:B4"/>
    <mergeCell ref="B13:B14"/>
    <mergeCell ref="B23:B24"/>
    <mergeCell ref="B43:B44"/>
    <mergeCell ref="C3:C4"/>
    <mergeCell ref="C13:C14"/>
    <mergeCell ref="C23:C24"/>
    <mergeCell ref="C43:C44"/>
    <mergeCell ref="D3:D4"/>
    <mergeCell ref="D13:D14"/>
    <mergeCell ref="D23:D24"/>
    <mergeCell ref="D43:D44"/>
    <mergeCell ref="E3:E4"/>
    <mergeCell ref="E13:E14"/>
    <mergeCell ref="E23:E24"/>
    <mergeCell ref="E43:E44"/>
    <mergeCell ref="F3:F4"/>
    <mergeCell ref="F13:F14"/>
    <mergeCell ref="F23:F24"/>
    <mergeCell ref="F43:F44"/>
    <mergeCell ref="G3:G4"/>
    <mergeCell ref="G13:G14"/>
    <mergeCell ref="G23:G24"/>
    <mergeCell ref="G43:G44"/>
    <mergeCell ref="H3:H4"/>
    <mergeCell ref="H13:H14"/>
    <mergeCell ref="H23:H24"/>
    <mergeCell ref="H43:H44"/>
    <mergeCell ref="I3:I4"/>
    <mergeCell ref="I13:I14"/>
    <mergeCell ref="I23:I24"/>
    <mergeCell ref="I43:I44"/>
    <mergeCell ref="J3:J4"/>
    <mergeCell ref="J13:J14"/>
    <mergeCell ref="J23:J24"/>
    <mergeCell ref="J43:J44"/>
    <mergeCell ref="K3:K4"/>
    <mergeCell ref="K13:K14"/>
    <mergeCell ref="K23:K24"/>
    <mergeCell ref="K43:K44"/>
    <mergeCell ref="L3:L4"/>
    <mergeCell ref="L13:L14"/>
    <mergeCell ref="L23:L24"/>
    <mergeCell ref="L43:L44"/>
    <mergeCell ref="M3:M4"/>
    <mergeCell ref="M13:M14"/>
    <mergeCell ref="M23:M24"/>
    <mergeCell ref="M43:M44"/>
    <mergeCell ref="N3:N4"/>
    <mergeCell ref="N13:N14"/>
    <mergeCell ref="N23:N24"/>
    <mergeCell ref="N43:N44"/>
    <mergeCell ref="O3:O4"/>
    <mergeCell ref="O6:O10"/>
    <mergeCell ref="O13:O14"/>
    <mergeCell ref="O16:O20"/>
    <mergeCell ref="O23:O24"/>
    <mergeCell ref="O26:O40"/>
    <mergeCell ref="O43:O44"/>
    <mergeCell ref="O46:O55"/>
    <mergeCell ref="P3:P4"/>
    <mergeCell ref="P6:P10"/>
    <mergeCell ref="P13:P14"/>
    <mergeCell ref="P16:P20"/>
    <mergeCell ref="P23:P24"/>
    <mergeCell ref="P26:P40"/>
    <mergeCell ref="P43:P44"/>
    <mergeCell ref="P46:P55"/>
    <mergeCell ref="Q3:Q4"/>
    <mergeCell ref="Q6:Q10"/>
    <mergeCell ref="Q13:Q14"/>
    <mergeCell ref="Q16:Q20"/>
    <mergeCell ref="Q23:Q24"/>
    <mergeCell ref="Q26:Q40"/>
    <mergeCell ref="Q43:Q44"/>
    <mergeCell ref="Q46:Q55"/>
    <mergeCell ref="R3:R4"/>
    <mergeCell ref="R6:R10"/>
    <mergeCell ref="R13:R14"/>
    <mergeCell ref="R16:R20"/>
    <mergeCell ref="R23:R24"/>
    <mergeCell ref="R26:R40"/>
    <mergeCell ref="R43:R44"/>
    <mergeCell ref="R46:R55"/>
    <mergeCell ref="S3:S4"/>
    <mergeCell ref="S6:S10"/>
    <mergeCell ref="S13:S14"/>
    <mergeCell ref="S16:S20"/>
    <mergeCell ref="S23:S24"/>
    <mergeCell ref="S26:S40"/>
    <mergeCell ref="S43:S44"/>
    <mergeCell ref="S46:S55"/>
    <mergeCell ref="T3:T4"/>
    <mergeCell ref="T6:T10"/>
    <mergeCell ref="T13:T14"/>
    <mergeCell ref="T16:T20"/>
    <mergeCell ref="T23:T24"/>
    <mergeCell ref="T26:T40"/>
    <mergeCell ref="T43:T44"/>
    <mergeCell ref="T46:T55"/>
    <mergeCell ref="U3:U4"/>
    <mergeCell ref="U6:U10"/>
    <mergeCell ref="U13:U14"/>
    <mergeCell ref="U16:U20"/>
    <mergeCell ref="U23:U24"/>
    <mergeCell ref="U26:U40"/>
    <mergeCell ref="U43:U44"/>
    <mergeCell ref="U46:U55"/>
    <mergeCell ref="V3:V4"/>
    <mergeCell ref="V6:V10"/>
    <mergeCell ref="V13:V14"/>
    <mergeCell ref="V16:V20"/>
    <mergeCell ref="V23:V24"/>
    <mergeCell ref="V26:V40"/>
    <mergeCell ref="V43:V44"/>
    <mergeCell ref="V46:V55"/>
    <mergeCell ref="W3:W4"/>
    <mergeCell ref="W6:W10"/>
    <mergeCell ref="W13:W14"/>
    <mergeCell ref="W16:W20"/>
    <mergeCell ref="W23:W24"/>
    <mergeCell ref="W26:W40"/>
    <mergeCell ref="W43:W44"/>
    <mergeCell ref="W46:W55"/>
  </mergeCell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X107"/>
  <sheetViews>
    <sheetView workbookViewId="0">
      <selection activeCell="R9" sqref="R9"/>
    </sheetView>
  </sheetViews>
  <sheetFormatPr defaultColWidth="9" defaultRowHeight="14.25"/>
  <sheetData>
    <row r="1" ht="27" spans="1:22">
      <c r="A1" s="127" t="s">
        <v>336</v>
      </c>
      <c r="B1" s="127"/>
      <c r="C1" s="127"/>
      <c r="D1" s="127"/>
      <c r="E1" s="127"/>
      <c r="F1" s="127"/>
      <c r="G1" s="127"/>
      <c r="H1" s="127"/>
      <c r="I1" s="127"/>
      <c r="J1" s="127"/>
      <c r="K1" s="127"/>
      <c r="L1" s="127"/>
      <c r="M1" s="127"/>
      <c r="N1" s="127"/>
      <c r="O1" s="127"/>
      <c r="P1" s="127"/>
      <c r="Q1" s="127"/>
      <c r="R1" s="127"/>
      <c r="S1" s="127"/>
      <c r="T1" s="127"/>
      <c r="U1" s="127"/>
      <c r="V1" s="127"/>
    </row>
    <row r="2" spans="1:22">
      <c r="A2" s="57" t="s">
        <v>337</v>
      </c>
      <c r="B2" s="57" t="s">
        <v>267</v>
      </c>
      <c r="C2" s="57" t="s">
        <v>338</v>
      </c>
      <c r="D2" s="57"/>
      <c r="E2" s="57"/>
      <c r="F2" s="57"/>
      <c r="G2" s="57"/>
      <c r="H2" s="57"/>
      <c r="I2" s="57" t="s">
        <v>339</v>
      </c>
      <c r="J2" s="57"/>
      <c r="K2" s="57"/>
      <c r="L2" s="57"/>
      <c r="M2" s="57" t="s">
        <v>340</v>
      </c>
      <c r="N2" s="57"/>
      <c r="O2" s="57"/>
      <c r="P2" s="57" t="s">
        <v>341</v>
      </c>
      <c r="Q2" s="57"/>
      <c r="R2" s="57"/>
      <c r="S2" s="57"/>
      <c r="T2" s="57"/>
      <c r="U2" s="57" t="s">
        <v>342</v>
      </c>
      <c r="V2" s="57" t="s">
        <v>343</v>
      </c>
    </row>
    <row r="3" spans="1:22">
      <c r="A3" s="57"/>
      <c r="B3" s="57"/>
      <c r="C3" s="57" t="s">
        <v>2</v>
      </c>
      <c r="D3" s="57" t="s">
        <v>344</v>
      </c>
      <c r="E3" s="57" t="s">
        <v>345</v>
      </c>
      <c r="F3" s="57" t="s">
        <v>346</v>
      </c>
      <c r="G3" s="57" t="s">
        <v>347</v>
      </c>
      <c r="H3" s="57" t="s">
        <v>348</v>
      </c>
      <c r="I3" s="57" t="s">
        <v>272</v>
      </c>
      <c r="J3" s="57" t="s">
        <v>349</v>
      </c>
      <c r="K3" s="57" t="s">
        <v>350</v>
      </c>
      <c r="L3" s="57" t="s">
        <v>351</v>
      </c>
      <c r="M3" s="57" t="s">
        <v>352</v>
      </c>
      <c r="N3" s="57" t="s">
        <v>353</v>
      </c>
      <c r="O3" s="57" t="s">
        <v>354</v>
      </c>
      <c r="P3" s="57" t="s">
        <v>355</v>
      </c>
      <c r="Q3" s="57"/>
      <c r="R3" s="57"/>
      <c r="S3" s="57" t="s">
        <v>356</v>
      </c>
      <c r="T3" s="57" t="s">
        <v>357</v>
      </c>
      <c r="U3" s="57"/>
      <c r="V3" s="57"/>
    </row>
    <row r="4" ht="27" spans="1:22">
      <c r="A4" s="128"/>
      <c r="B4" s="128"/>
      <c r="C4" s="128"/>
      <c r="D4" s="128"/>
      <c r="E4" s="128"/>
      <c r="F4" s="128"/>
      <c r="G4" s="128"/>
      <c r="H4" s="128"/>
      <c r="I4" s="128"/>
      <c r="J4" s="128"/>
      <c r="K4" s="128"/>
      <c r="L4" s="128"/>
      <c r="M4" s="128"/>
      <c r="N4" s="128"/>
      <c r="O4" s="128"/>
      <c r="P4" s="57" t="s">
        <v>222</v>
      </c>
      <c r="Q4" s="57" t="s">
        <v>358</v>
      </c>
      <c r="R4" s="57" t="s">
        <v>359</v>
      </c>
      <c r="S4" s="57"/>
      <c r="T4" s="57"/>
      <c r="U4" s="57"/>
      <c r="V4" s="57"/>
    </row>
    <row r="5" spans="1:22">
      <c r="A5" s="57" t="s">
        <v>17</v>
      </c>
      <c r="B5" s="57">
        <v>14</v>
      </c>
      <c r="C5" s="57"/>
      <c r="D5" s="57">
        <f>D6+D7+D8+D9+D10+D11+D12+D13+D14+D15+D16+D17+D18+D19</f>
        <v>160</v>
      </c>
      <c r="E5" s="57">
        <f t="shared" ref="E5:T5" si="0">E6+E7+E8+E9+E10+E11+E12+E13+E14+E15+E16+E17+E18+E19</f>
        <v>160</v>
      </c>
      <c r="F5" s="57">
        <f t="shared" si="0"/>
        <v>28.204725</v>
      </c>
      <c r="G5" s="57">
        <f t="shared" si="0"/>
        <v>0</v>
      </c>
      <c r="H5" s="57">
        <f t="shared" si="0"/>
        <v>0</v>
      </c>
      <c r="I5" s="57">
        <f t="shared" si="0"/>
        <v>160</v>
      </c>
      <c r="J5" s="57">
        <f t="shared" si="0"/>
        <v>28.204725</v>
      </c>
      <c r="K5" s="57">
        <f t="shared" si="0"/>
        <v>3644</v>
      </c>
      <c r="L5" s="57">
        <f t="shared" si="0"/>
        <v>9113</v>
      </c>
      <c r="M5" s="57">
        <f t="shared" si="0"/>
        <v>160</v>
      </c>
      <c r="N5" s="57">
        <f t="shared" si="0"/>
        <v>0</v>
      </c>
      <c r="O5" s="57">
        <f t="shared" si="0"/>
        <v>160</v>
      </c>
      <c r="P5" s="57">
        <f t="shared" si="0"/>
        <v>6.3324</v>
      </c>
      <c r="Q5" s="57">
        <f t="shared" si="0"/>
        <v>0</v>
      </c>
      <c r="R5" s="57">
        <f t="shared" si="0"/>
        <v>6.3324</v>
      </c>
      <c r="S5" s="57">
        <f t="shared" si="0"/>
        <v>0</v>
      </c>
      <c r="T5" s="57">
        <f t="shared" si="0"/>
        <v>6.3324</v>
      </c>
      <c r="U5" s="57"/>
      <c r="V5" s="112"/>
    </row>
    <row r="6" ht="18.75" spans="1:22">
      <c r="A6" s="112" t="s">
        <v>360</v>
      </c>
      <c r="B6" s="112">
        <v>1</v>
      </c>
      <c r="C6" s="129" t="s">
        <v>361</v>
      </c>
      <c r="D6" s="57">
        <v>0</v>
      </c>
      <c r="E6" s="57">
        <v>0</v>
      </c>
      <c r="F6" s="112">
        <v>1.0126</v>
      </c>
      <c r="G6" s="57">
        <v>0</v>
      </c>
      <c r="H6" s="57">
        <v>0</v>
      </c>
      <c r="I6" s="57">
        <v>0</v>
      </c>
      <c r="J6" s="112">
        <v>1.0126</v>
      </c>
      <c r="K6" s="112">
        <v>106</v>
      </c>
      <c r="L6" s="112">
        <v>265</v>
      </c>
      <c r="M6" s="57">
        <v>0</v>
      </c>
      <c r="N6" s="57">
        <v>0</v>
      </c>
      <c r="O6" s="57">
        <v>0</v>
      </c>
      <c r="P6" s="126">
        <v>0.0636</v>
      </c>
      <c r="Q6" s="57">
        <v>0</v>
      </c>
      <c r="R6" s="126">
        <v>0.0636</v>
      </c>
      <c r="S6" s="57">
        <v>0</v>
      </c>
      <c r="T6" s="112">
        <v>0.0636</v>
      </c>
      <c r="U6" s="112"/>
      <c r="V6" s="112"/>
    </row>
    <row r="7" ht="18.75" spans="1:22">
      <c r="A7" s="112" t="s">
        <v>360</v>
      </c>
      <c r="B7" s="112">
        <v>2</v>
      </c>
      <c r="C7" s="129" t="s">
        <v>362</v>
      </c>
      <c r="D7" s="57">
        <v>80</v>
      </c>
      <c r="E7" s="57">
        <v>80</v>
      </c>
      <c r="F7" s="112">
        <v>0.9435</v>
      </c>
      <c r="G7" s="57">
        <v>0</v>
      </c>
      <c r="H7" s="57">
        <v>0</v>
      </c>
      <c r="I7" s="57">
        <v>80</v>
      </c>
      <c r="J7" s="112">
        <v>0.9435</v>
      </c>
      <c r="K7" s="112">
        <v>98</v>
      </c>
      <c r="L7" s="112">
        <v>245</v>
      </c>
      <c r="M7" s="57">
        <v>80</v>
      </c>
      <c r="N7" s="57">
        <v>0</v>
      </c>
      <c r="O7" s="57">
        <v>80</v>
      </c>
      <c r="P7" s="126">
        <v>0.0588</v>
      </c>
      <c r="Q7" s="57">
        <v>0</v>
      </c>
      <c r="R7" s="126">
        <v>0.0588</v>
      </c>
      <c r="S7" s="57">
        <v>0</v>
      </c>
      <c r="T7" s="126">
        <v>0.0588</v>
      </c>
      <c r="U7" s="126"/>
      <c r="V7" s="112"/>
    </row>
    <row r="8" ht="28.5" spans="1:22">
      <c r="A8" s="130" t="s">
        <v>360</v>
      </c>
      <c r="B8" s="112">
        <v>3</v>
      </c>
      <c r="C8" s="130" t="s">
        <v>363</v>
      </c>
      <c r="D8" s="130">
        <v>80</v>
      </c>
      <c r="E8" s="130">
        <v>80</v>
      </c>
      <c r="F8" s="130">
        <v>6</v>
      </c>
      <c r="G8" s="130">
        <v>0</v>
      </c>
      <c r="H8" s="130">
        <v>0</v>
      </c>
      <c r="I8" s="130">
        <v>80</v>
      </c>
      <c r="J8" s="130">
        <v>6</v>
      </c>
      <c r="K8" s="130">
        <v>1090</v>
      </c>
      <c r="L8" s="130">
        <v>2725</v>
      </c>
      <c r="M8" s="130">
        <v>80</v>
      </c>
      <c r="N8" s="130">
        <v>0</v>
      </c>
      <c r="O8" s="130">
        <f>M8-N8</f>
        <v>80</v>
      </c>
      <c r="P8" s="130">
        <f>Q8+R8</f>
        <v>4.8</v>
      </c>
      <c r="Q8" s="99">
        <v>0</v>
      </c>
      <c r="R8" s="130">
        <v>4.8</v>
      </c>
      <c r="S8" s="99">
        <v>0</v>
      </c>
      <c r="T8" s="130">
        <f>P8-S8</f>
        <v>4.8</v>
      </c>
      <c r="U8" s="130"/>
      <c r="V8" s="99" t="s">
        <v>364</v>
      </c>
    </row>
    <row r="9" ht="28.5" spans="1:22">
      <c r="A9" s="130" t="s">
        <v>360</v>
      </c>
      <c r="B9" s="112">
        <v>4</v>
      </c>
      <c r="C9" s="131" t="s">
        <v>365</v>
      </c>
      <c r="D9" s="99">
        <v>0</v>
      </c>
      <c r="E9" s="99">
        <v>0</v>
      </c>
      <c r="F9" s="132">
        <v>2.5359</v>
      </c>
      <c r="G9" s="99">
        <v>0</v>
      </c>
      <c r="H9" s="99">
        <v>0</v>
      </c>
      <c r="I9" s="99">
        <v>0</v>
      </c>
      <c r="J9" s="132">
        <v>2.5359</v>
      </c>
      <c r="K9" s="99">
        <v>366</v>
      </c>
      <c r="L9" s="99">
        <v>915</v>
      </c>
      <c r="M9" s="99">
        <v>0</v>
      </c>
      <c r="N9" s="99">
        <v>0</v>
      </c>
      <c r="O9" s="99">
        <v>0</v>
      </c>
      <c r="P9" s="99">
        <v>0.2196</v>
      </c>
      <c r="Q9" s="99">
        <v>0</v>
      </c>
      <c r="R9" s="99">
        <v>0.2196</v>
      </c>
      <c r="S9" s="99">
        <v>0</v>
      </c>
      <c r="T9" s="99">
        <v>0.2196</v>
      </c>
      <c r="U9" s="99"/>
      <c r="V9" s="99" t="s">
        <v>364</v>
      </c>
    </row>
    <row r="10" ht="28.5" spans="1:22">
      <c r="A10" s="130" t="s">
        <v>360</v>
      </c>
      <c r="B10" s="112">
        <v>5</v>
      </c>
      <c r="C10" s="131" t="s">
        <v>366</v>
      </c>
      <c r="D10" s="99">
        <v>0</v>
      </c>
      <c r="E10" s="99">
        <v>0</v>
      </c>
      <c r="F10" s="132">
        <v>0.2541</v>
      </c>
      <c r="G10" s="99">
        <v>0</v>
      </c>
      <c r="H10" s="99">
        <v>0</v>
      </c>
      <c r="I10" s="99">
        <v>0</v>
      </c>
      <c r="J10" s="132">
        <v>0.2541</v>
      </c>
      <c r="K10" s="99">
        <v>26</v>
      </c>
      <c r="L10" s="99">
        <v>65</v>
      </c>
      <c r="M10" s="99">
        <v>0</v>
      </c>
      <c r="N10" s="99">
        <v>0</v>
      </c>
      <c r="O10" s="99">
        <v>0</v>
      </c>
      <c r="P10" s="99">
        <v>0.0156</v>
      </c>
      <c r="Q10" s="99">
        <v>0</v>
      </c>
      <c r="R10" s="99">
        <v>0.0156</v>
      </c>
      <c r="S10" s="99">
        <v>0</v>
      </c>
      <c r="T10" s="99">
        <v>0.0156</v>
      </c>
      <c r="U10" s="99"/>
      <c r="V10" s="99" t="s">
        <v>367</v>
      </c>
    </row>
    <row r="11" ht="28.5" spans="1:22">
      <c r="A11" s="130" t="s">
        <v>360</v>
      </c>
      <c r="B11" s="112">
        <v>6</v>
      </c>
      <c r="C11" s="131" t="s">
        <v>368</v>
      </c>
      <c r="D11" s="99">
        <v>0</v>
      </c>
      <c r="E11" s="99">
        <v>0</v>
      </c>
      <c r="F11" s="132">
        <v>0.932</v>
      </c>
      <c r="G11" s="99">
        <v>0</v>
      </c>
      <c r="H11" s="99">
        <v>0</v>
      </c>
      <c r="I11" s="99">
        <v>0</v>
      </c>
      <c r="J11" s="132">
        <v>0.932</v>
      </c>
      <c r="K11" s="99">
        <v>131</v>
      </c>
      <c r="L11" s="99">
        <v>328</v>
      </c>
      <c r="M11" s="99">
        <v>0</v>
      </c>
      <c r="N11" s="99">
        <v>0</v>
      </c>
      <c r="O11" s="99">
        <v>0</v>
      </c>
      <c r="P11" s="99">
        <v>0.0786</v>
      </c>
      <c r="Q11" s="99">
        <v>0</v>
      </c>
      <c r="R11" s="99">
        <v>0.0786</v>
      </c>
      <c r="S11" s="99">
        <v>0</v>
      </c>
      <c r="T11" s="99">
        <v>0.0786</v>
      </c>
      <c r="U11" s="99"/>
      <c r="V11" s="99" t="s">
        <v>367</v>
      </c>
    </row>
    <row r="12" ht="28.5" spans="1:22">
      <c r="A12" s="130" t="s">
        <v>360</v>
      </c>
      <c r="B12" s="112">
        <v>7</v>
      </c>
      <c r="C12" s="131" t="s">
        <v>369</v>
      </c>
      <c r="D12" s="99">
        <v>0</v>
      </c>
      <c r="E12" s="99">
        <v>0</v>
      </c>
      <c r="F12" s="132">
        <v>2.151925</v>
      </c>
      <c r="G12" s="99">
        <v>0</v>
      </c>
      <c r="H12" s="99">
        <v>0</v>
      </c>
      <c r="I12" s="99">
        <v>0</v>
      </c>
      <c r="J12" s="132">
        <v>2.151925</v>
      </c>
      <c r="K12" s="99">
        <v>235</v>
      </c>
      <c r="L12" s="99">
        <v>588</v>
      </c>
      <c r="M12" s="99">
        <v>0</v>
      </c>
      <c r="N12" s="99">
        <v>0</v>
      </c>
      <c r="O12" s="99">
        <v>0</v>
      </c>
      <c r="P12" s="99">
        <v>0.141</v>
      </c>
      <c r="Q12" s="99">
        <v>0</v>
      </c>
      <c r="R12" s="99">
        <v>0.141</v>
      </c>
      <c r="S12" s="99">
        <v>0</v>
      </c>
      <c r="T12" s="99">
        <v>0.141</v>
      </c>
      <c r="U12" s="99"/>
      <c r="V12" s="99" t="s">
        <v>367</v>
      </c>
    </row>
    <row r="13" ht="28.5" spans="1:22">
      <c r="A13" s="130" t="s">
        <v>360</v>
      </c>
      <c r="B13" s="112">
        <v>8</v>
      </c>
      <c r="C13" s="99" t="s">
        <v>370</v>
      </c>
      <c r="D13" s="99">
        <v>0</v>
      </c>
      <c r="E13" s="99">
        <v>0</v>
      </c>
      <c r="F13" s="132">
        <v>2.358</v>
      </c>
      <c r="G13" s="99">
        <v>0</v>
      </c>
      <c r="H13" s="99">
        <v>0</v>
      </c>
      <c r="I13" s="99">
        <v>0</v>
      </c>
      <c r="J13" s="132">
        <v>2.358</v>
      </c>
      <c r="K13" s="99">
        <v>335</v>
      </c>
      <c r="L13" s="99">
        <v>838</v>
      </c>
      <c r="M13" s="99">
        <v>0</v>
      </c>
      <c r="N13" s="99">
        <v>0</v>
      </c>
      <c r="O13" s="99">
        <v>0</v>
      </c>
      <c r="P13" s="99">
        <v>0.201</v>
      </c>
      <c r="Q13" s="99">
        <v>0</v>
      </c>
      <c r="R13" s="99">
        <v>0.201</v>
      </c>
      <c r="S13" s="99">
        <v>0</v>
      </c>
      <c r="T13" s="99">
        <v>0.201</v>
      </c>
      <c r="U13" s="99"/>
      <c r="V13" s="99" t="s">
        <v>367</v>
      </c>
    </row>
    <row r="14" ht="28.5" spans="1:22">
      <c r="A14" s="130" t="s">
        <v>360</v>
      </c>
      <c r="B14" s="112">
        <v>9</v>
      </c>
      <c r="C14" s="131" t="s">
        <v>371</v>
      </c>
      <c r="D14" s="99">
        <v>0</v>
      </c>
      <c r="E14" s="99">
        <v>0</v>
      </c>
      <c r="F14" s="132">
        <v>3.0388</v>
      </c>
      <c r="G14" s="99">
        <v>0</v>
      </c>
      <c r="H14" s="99">
        <v>0</v>
      </c>
      <c r="I14" s="99">
        <v>0</v>
      </c>
      <c r="J14" s="132">
        <v>3.0388</v>
      </c>
      <c r="K14" s="99">
        <v>314</v>
      </c>
      <c r="L14" s="99">
        <v>785</v>
      </c>
      <c r="M14" s="99">
        <v>0</v>
      </c>
      <c r="N14" s="99">
        <v>0</v>
      </c>
      <c r="O14" s="99">
        <v>0</v>
      </c>
      <c r="P14" s="99">
        <v>0.1884</v>
      </c>
      <c r="Q14" s="99">
        <v>0</v>
      </c>
      <c r="R14" s="99">
        <v>0.1884</v>
      </c>
      <c r="S14" s="99">
        <v>0</v>
      </c>
      <c r="T14" s="99">
        <v>0.1884</v>
      </c>
      <c r="U14" s="99"/>
      <c r="V14" s="99" t="s">
        <v>367</v>
      </c>
    </row>
    <row r="15" ht="28.5" spans="1:22">
      <c r="A15" s="130" t="s">
        <v>360</v>
      </c>
      <c r="B15" s="112">
        <v>10</v>
      </c>
      <c r="C15" s="131" t="s">
        <v>372</v>
      </c>
      <c r="D15" s="99">
        <v>0</v>
      </c>
      <c r="E15" s="99">
        <v>0</v>
      </c>
      <c r="F15" s="132">
        <v>2.1874</v>
      </c>
      <c r="G15" s="99">
        <v>0</v>
      </c>
      <c r="H15" s="99">
        <v>0</v>
      </c>
      <c r="I15" s="99">
        <v>0</v>
      </c>
      <c r="J15" s="132">
        <v>2.1874</v>
      </c>
      <c r="K15" s="99">
        <v>230</v>
      </c>
      <c r="L15" s="99">
        <v>575</v>
      </c>
      <c r="M15" s="99">
        <v>0</v>
      </c>
      <c r="N15" s="99">
        <v>0</v>
      </c>
      <c r="O15" s="99">
        <v>0</v>
      </c>
      <c r="P15" s="99">
        <v>0.138</v>
      </c>
      <c r="Q15" s="99">
        <v>0</v>
      </c>
      <c r="R15" s="99">
        <v>0.138</v>
      </c>
      <c r="S15" s="99">
        <v>0</v>
      </c>
      <c r="T15" s="99">
        <v>0.138</v>
      </c>
      <c r="U15" s="99"/>
      <c r="V15" s="99" t="s">
        <v>367</v>
      </c>
    </row>
    <row r="16" ht="28.5" spans="1:22">
      <c r="A16" s="130" t="s">
        <v>360</v>
      </c>
      <c r="B16" s="112">
        <v>11</v>
      </c>
      <c r="C16" s="131" t="s">
        <v>373</v>
      </c>
      <c r="D16" s="99">
        <v>0</v>
      </c>
      <c r="E16" s="99">
        <v>0</v>
      </c>
      <c r="F16" s="132">
        <v>2.1257</v>
      </c>
      <c r="G16" s="99">
        <v>0</v>
      </c>
      <c r="H16" s="99">
        <v>0</v>
      </c>
      <c r="I16" s="99">
        <v>0</v>
      </c>
      <c r="J16" s="132">
        <v>2.1257</v>
      </c>
      <c r="K16" s="99">
        <v>230</v>
      </c>
      <c r="L16" s="99">
        <v>575</v>
      </c>
      <c r="M16" s="99">
        <v>0</v>
      </c>
      <c r="N16" s="99">
        <v>0</v>
      </c>
      <c r="O16" s="99">
        <v>0</v>
      </c>
      <c r="P16" s="99">
        <v>0.138</v>
      </c>
      <c r="Q16" s="99">
        <v>0</v>
      </c>
      <c r="R16" s="99">
        <v>0.138</v>
      </c>
      <c r="S16" s="99">
        <v>0</v>
      </c>
      <c r="T16" s="99">
        <v>0.138</v>
      </c>
      <c r="U16" s="99"/>
      <c r="V16" s="99" t="s">
        <v>367</v>
      </c>
    </row>
    <row r="17" ht="28.5" spans="1:22">
      <c r="A17" s="130" t="s">
        <v>360</v>
      </c>
      <c r="B17" s="112">
        <v>12</v>
      </c>
      <c r="C17" s="131" t="s">
        <v>374</v>
      </c>
      <c r="D17" s="99">
        <v>0</v>
      </c>
      <c r="E17" s="99">
        <v>0</v>
      </c>
      <c r="F17" s="132">
        <v>0.856</v>
      </c>
      <c r="G17" s="99">
        <v>0</v>
      </c>
      <c r="H17" s="99">
        <v>0</v>
      </c>
      <c r="I17" s="99">
        <v>0</v>
      </c>
      <c r="J17" s="132">
        <v>0.856</v>
      </c>
      <c r="K17" s="99">
        <v>91</v>
      </c>
      <c r="L17" s="99">
        <v>228</v>
      </c>
      <c r="M17" s="99">
        <v>0</v>
      </c>
      <c r="N17" s="99">
        <v>0</v>
      </c>
      <c r="O17" s="99">
        <v>0</v>
      </c>
      <c r="P17" s="99">
        <v>0.0546</v>
      </c>
      <c r="Q17" s="99">
        <v>0</v>
      </c>
      <c r="R17" s="99">
        <v>0.0546</v>
      </c>
      <c r="S17" s="99">
        <v>0</v>
      </c>
      <c r="T17" s="99">
        <v>0.0546</v>
      </c>
      <c r="U17" s="99"/>
      <c r="V17" s="99" t="s">
        <v>367</v>
      </c>
    </row>
    <row r="18" ht="28.5" spans="1:22">
      <c r="A18" s="130" t="s">
        <v>360</v>
      </c>
      <c r="B18" s="112">
        <v>13</v>
      </c>
      <c r="C18" s="131" t="s">
        <v>375</v>
      </c>
      <c r="D18" s="99">
        <v>0</v>
      </c>
      <c r="E18" s="99">
        <v>0</v>
      </c>
      <c r="F18" s="132">
        <v>2.1655</v>
      </c>
      <c r="G18" s="99">
        <v>0</v>
      </c>
      <c r="H18" s="99">
        <v>0</v>
      </c>
      <c r="I18" s="99">
        <v>0</v>
      </c>
      <c r="J18" s="132">
        <v>2.1655</v>
      </c>
      <c r="K18" s="99">
        <v>225</v>
      </c>
      <c r="L18" s="99">
        <v>563</v>
      </c>
      <c r="M18" s="99">
        <v>0</v>
      </c>
      <c r="N18" s="99">
        <v>0</v>
      </c>
      <c r="O18" s="99">
        <v>0</v>
      </c>
      <c r="P18" s="99">
        <v>0.135</v>
      </c>
      <c r="Q18" s="99">
        <v>0</v>
      </c>
      <c r="R18" s="99">
        <v>0.135</v>
      </c>
      <c r="S18" s="99">
        <v>0</v>
      </c>
      <c r="T18" s="99">
        <v>0.135</v>
      </c>
      <c r="U18" s="99"/>
      <c r="V18" s="99" t="s">
        <v>367</v>
      </c>
    </row>
    <row r="19" ht="28.5" spans="1:22">
      <c r="A19" s="130" t="s">
        <v>360</v>
      </c>
      <c r="B19" s="112">
        <v>14</v>
      </c>
      <c r="C19" s="131" t="s">
        <v>376</v>
      </c>
      <c r="D19" s="99">
        <v>0</v>
      </c>
      <c r="E19" s="99">
        <v>0</v>
      </c>
      <c r="F19" s="132">
        <v>1.6433</v>
      </c>
      <c r="G19" s="99">
        <v>0</v>
      </c>
      <c r="H19" s="99">
        <v>0</v>
      </c>
      <c r="I19" s="99">
        <v>0</v>
      </c>
      <c r="J19" s="132">
        <v>1.6433</v>
      </c>
      <c r="K19" s="99">
        <v>167</v>
      </c>
      <c r="L19" s="99">
        <v>418</v>
      </c>
      <c r="M19" s="99">
        <v>0</v>
      </c>
      <c r="N19" s="99">
        <v>0</v>
      </c>
      <c r="O19" s="99">
        <v>0</v>
      </c>
      <c r="P19" s="99">
        <v>0.1002</v>
      </c>
      <c r="Q19" s="99">
        <v>0</v>
      </c>
      <c r="R19" s="99">
        <v>0.1002</v>
      </c>
      <c r="S19" s="99">
        <v>0</v>
      </c>
      <c r="T19" s="99">
        <v>0.1002</v>
      </c>
      <c r="U19" s="99"/>
      <c r="V19" s="99" t="s">
        <v>367</v>
      </c>
    </row>
    <row r="20" ht="27" spans="1:24">
      <c r="A20" s="127" t="s">
        <v>377</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row>
    <row r="21" ht="40.5" spans="1:24">
      <c r="A21" s="57" t="s">
        <v>337</v>
      </c>
      <c r="B21" s="57" t="s">
        <v>267</v>
      </c>
      <c r="C21" s="57" t="s">
        <v>338</v>
      </c>
      <c r="D21" s="57"/>
      <c r="E21" s="57"/>
      <c r="F21" s="57"/>
      <c r="G21" s="57"/>
      <c r="H21" s="57"/>
      <c r="I21" s="57" t="s">
        <v>339</v>
      </c>
      <c r="J21" s="57"/>
      <c r="K21" s="57"/>
      <c r="L21" s="57"/>
      <c r="M21" s="57" t="s">
        <v>340</v>
      </c>
      <c r="N21" s="57"/>
      <c r="O21" s="57"/>
      <c r="P21" s="137" t="s">
        <v>341</v>
      </c>
      <c r="Q21" s="141"/>
      <c r="R21" s="141"/>
      <c r="S21" s="141"/>
      <c r="T21" s="141"/>
      <c r="U21" s="141"/>
      <c r="V21" s="97" t="s">
        <v>378</v>
      </c>
      <c r="W21" s="97"/>
      <c r="X21" s="57" t="s">
        <v>343</v>
      </c>
    </row>
    <row r="22" spans="1:24">
      <c r="A22" s="57"/>
      <c r="B22" s="57"/>
      <c r="C22" s="57" t="s">
        <v>2</v>
      </c>
      <c r="D22" s="57" t="s">
        <v>344</v>
      </c>
      <c r="E22" s="57" t="s">
        <v>345</v>
      </c>
      <c r="F22" s="57" t="s">
        <v>346</v>
      </c>
      <c r="G22" s="57" t="s">
        <v>347</v>
      </c>
      <c r="H22" s="57" t="s">
        <v>348</v>
      </c>
      <c r="I22" s="57" t="s">
        <v>272</v>
      </c>
      <c r="J22" s="57" t="s">
        <v>349</v>
      </c>
      <c r="K22" s="57" t="s">
        <v>350</v>
      </c>
      <c r="L22" s="57" t="s">
        <v>351</v>
      </c>
      <c r="M22" s="57" t="s">
        <v>352</v>
      </c>
      <c r="N22" s="57" t="s">
        <v>353</v>
      </c>
      <c r="O22" s="57" t="s">
        <v>354</v>
      </c>
      <c r="P22" s="57" t="s">
        <v>355</v>
      </c>
      <c r="Q22" s="57"/>
      <c r="R22" s="57"/>
      <c r="S22" s="57" t="s">
        <v>356</v>
      </c>
      <c r="T22" s="57" t="s">
        <v>357</v>
      </c>
      <c r="U22" s="57" t="s">
        <v>342</v>
      </c>
      <c r="V22" s="97"/>
      <c r="W22" s="97"/>
      <c r="X22" s="57"/>
    </row>
    <row r="23" ht="54" spans="1:24">
      <c r="A23" s="57"/>
      <c r="B23" s="57"/>
      <c r="C23" s="57"/>
      <c r="D23" s="57"/>
      <c r="E23" s="57"/>
      <c r="F23" s="57"/>
      <c r="G23" s="57"/>
      <c r="H23" s="57"/>
      <c r="I23" s="57"/>
      <c r="J23" s="57"/>
      <c r="K23" s="57"/>
      <c r="L23" s="57"/>
      <c r="M23" s="57"/>
      <c r="N23" s="57"/>
      <c r="O23" s="57"/>
      <c r="P23" s="57" t="s">
        <v>222</v>
      </c>
      <c r="Q23" s="57" t="s">
        <v>358</v>
      </c>
      <c r="R23" s="57" t="s">
        <v>359</v>
      </c>
      <c r="S23" s="57"/>
      <c r="T23" s="57"/>
      <c r="U23" s="57"/>
      <c r="V23" s="121" t="s">
        <v>379</v>
      </c>
      <c r="W23" s="122" t="s">
        <v>349</v>
      </c>
      <c r="X23" s="57"/>
    </row>
    <row r="24" spans="1:24">
      <c r="A24" s="57" t="s">
        <v>17</v>
      </c>
      <c r="B24" s="57">
        <v>45</v>
      </c>
      <c r="C24" s="57"/>
      <c r="D24" s="92">
        <f>D25+D26+D27+D28+D29+D30+D31+D32+D33+D34+D35+D36+D37+D38+D39+D40+D41+D42+D43+D44+D45+D46+D47+D48+D49+D50+D51+D52+D53+D54+D55+D56+D57+D58+D59+D60+D61+D62+D63+D64+D65+D66+D67+D68+D69</f>
        <v>1068.5</v>
      </c>
      <c r="E24" s="92">
        <f t="shared" ref="E24:T24" si="1">E25+E26+E27+E28+E29+E30+E31+E32+E33+E34+E35+E36+E37+E38+E39+E40+E41+E42+E43+E44+E45+E46+E47+E48+E49+E50+E51+E52+E53+E54+E55+E56+E57+E58+E59+E60+E61+E62+E63+E64+E65+E66+E67+E68+E69</f>
        <v>1068.5</v>
      </c>
      <c r="F24" s="92">
        <f t="shared" si="1"/>
        <v>38.16335</v>
      </c>
      <c r="G24" s="92">
        <f t="shared" si="1"/>
        <v>0</v>
      </c>
      <c r="H24" s="92">
        <f t="shared" si="1"/>
        <v>0</v>
      </c>
      <c r="I24" s="92">
        <f t="shared" si="1"/>
        <v>1068.5</v>
      </c>
      <c r="J24" s="92">
        <f t="shared" si="1"/>
        <v>38.16335</v>
      </c>
      <c r="K24" s="92">
        <f t="shared" si="1"/>
        <v>7344</v>
      </c>
      <c r="L24" s="92">
        <f t="shared" si="1"/>
        <v>25864</v>
      </c>
      <c r="M24" s="92">
        <f t="shared" si="1"/>
        <v>1068.5</v>
      </c>
      <c r="N24" s="92">
        <f t="shared" si="1"/>
        <v>0</v>
      </c>
      <c r="O24" s="92">
        <f t="shared" si="1"/>
        <v>1068.5</v>
      </c>
      <c r="P24" s="92">
        <f t="shared" si="1"/>
        <v>20.435</v>
      </c>
      <c r="Q24" s="92">
        <f t="shared" si="1"/>
        <v>0</v>
      </c>
      <c r="R24" s="92">
        <f t="shared" si="1"/>
        <v>20.435</v>
      </c>
      <c r="S24" s="92">
        <f t="shared" si="1"/>
        <v>0</v>
      </c>
      <c r="T24" s="92">
        <f t="shared" si="1"/>
        <v>20.435</v>
      </c>
      <c r="U24" s="92"/>
      <c r="V24" s="92">
        <f>V25+V26+V27+V28+V29+V30+V31+V32+V33+V34+V35+V36+V37+V38+V39+V40+V41+V42+V43+V44+V45+V46+V47+V48+V49+V50+V51+V52+V53+V54+V55+V56+V57+V58+V59+V60+V61+V62+V63+V64+V65+V66+V67+V68+V69</f>
        <v>2343</v>
      </c>
      <c r="W24" s="92">
        <f>W25+W26+W27+W28+W29+W30+W31+W32+W33+W34+W35+W36+W37+W38+W39+W40+W41+W42+W43+W44+W45+W46+W47+W48+W49+W50+W51+W52+W53+W54+W55+W56+W57+W58+W59+W60+W61+W62+W63+W64+W65+W66+W67+W68+W69</f>
        <v>8.63</v>
      </c>
      <c r="X24" s="57"/>
    </row>
    <row r="25" ht="40.5" spans="1:24">
      <c r="A25" s="133" t="s">
        <v>380</v>
      </c>
      <c r="B25" s="112">
        <v>1</v>
      </c>
      <c r="C25" s="59" t="s">
        <v>381</v>
      </c>
      <c r="D25" s="75">
        <v>6</v>
      </c>
      <c r="E25" s="75">
        <v>6</v>
      </c>
      <c r="F25" s="75">
        <v>0.3</v>
      </c>
      <c r="G25" s="59">
        <f>SUM(G26:G44)</f>
        <v>0</v>
      </c>
      <c r="H25" s="59">
        <f>SUM(H26:H44)</f>
        <v>0</v>
      </c>
      <c r="I25" s="75">
        <v>6</v>
      </c>
      <c r="J25" s="75">
        <v>0.3</v>
      </c>
      <c r="K25" s="75">
        <v>84</v>
      </c>
      <c r="L25" s="75">
        <v>160</v>
      </c>
      <c r="M25" s="59">
        <v>6</v>
      </c>
      <c r="N25" s="59">
        <v>0</v>
      </c>
      <c r="O25" s="63">
        <f t="shared" ref="O25:O44" si="2">M25-N25</f>
        <v>6</v>
      </c>
      <c r="P25" s="63">
        <f t="shared" ref="P25:P68" si="3">Q25+R25</f>
        <v>0.2</v>
      </c>
      <c r="Q25" s="59">
        <v>0</v>
      </c>
      <c r="R25" s="92">
        <v>0.2</v>
      </c>
      <c r="S25" s="59">
        <f>SUM(S26:S44)</f>
        <v>0</v>
      </c>
      <c r="T25" s="60">
        <f t="shared" ref="T25:T68" si="4">P25-S25</f>
        <v>0.2</v>
      </c>
      <c r="U25" s="126"/>
      <c r="V25" s="60"/>
      <c r="W25" s="126"/>
      <c r="X25" s="92" t="s">
        <v>382</v>
      </c>
    </row>
    <row r="26" ht="40.5" spans="1:24">
      <c r="A26" s="134"/>
      <c r="B26" s="112">
        <v>2</v>
      </c>
      <c r="C26" s="59" t="s">
        <v>383</v>
      </c>
      <c r="D26" s="75">
        <v>2.5</v>
      </c>
      <c r="E26" s="75">
        <v>2.5</v>
      </c>
      <c r="F26" s="59">
        <v>0.2</v>
      </c>
      <c r="G26" s="59">
        <f>SUM(G27:G44)</f>
        <v>0</v>
      </c>
      <c r="H26" s="59">
        <f>SUM(H27:H44)</f>
        <v>0</v>
      </c>
      <c r="I26" s="75">
        <v>2.5</v>
      </c>
      <c r="J26" s="59">
        <v>0.2</v>
      </c>
      <c r="K26" s="75">
        <v>7</v>
      </c>
      <c r="L26" s="75">
        <v>20</v>
      </c>
      <c r="M26" s="59">
        <v>2.5</v>
      </c>
      <c r="N26" s="59">
        <v>0</v>
      </c>
      <c r="O26" s="63">
        <f t="shared" si="2"/>
        <v>2.5</v>
      </c>
      <c r="P26" s="63">
        <f t="shared" si="3"/>
        <v>0.2</v>
      </c>
      <c r="Q26" s="59">
        <v>0</v>
      </c>
      <c r="R26" s="92">
        <v>0.2</v>
      </c>
      <c r="S26" s="59">
        <f>SUM(S27:S44)</f>
        <v>0</v>
      </c>
      <c r="T26" s="60">
        <f t="shared" si="4"/>
        <v>0.2</v>
      </c>
      <c r="U26" s="126"/>
      <c r="V26" s="60"/>
      <c r="W26" s="126"/>
      <c r="X26" s="92" t="s">
        <v>382</v>
      </c>
    </row>
    <row r="27" ht="54" spans="1:24">
      <c r="A27" s="134"/>
      <c r="B27" s="112">
        <v>3</v>
      </c>
      <c r="C27" s="75" t="s">
        <v>384</v>
      </c>
      <c r="D27" s="75">
        <v>24</v>
      </c>
      <c r="E27" s="75">
        <v>24</v>
      </c>
      <c r="F27" s="135">
        <v>0.8</v>
      </c>
      <c r="G27" s="59">
        <f>SUM(G28:G44)</f>
        <v>0</v>
      </c>
      <c r="H27" s="59">
        <f>SUM(H28:H44)</f>
        <v>0</v>
      </c>
      <c r="I27" s="75">
        <v>24</v>
      </c>
      <c r="J27" s="135">
        <v>0.8</v>
      </c>
      <c r="K27" s="135">
        <v>151</v>
      </c>
      <c r="L27" s="135">
        <f>K27*3</f>
        <v>453</v>
      </c>
      <c r="M27" s="75">
        <v>24</v>
      </c>
      <c r="N27" s="59">
        <v>0</v>
      </c>
      <c r="O27" s="63">
        <f t="shared" si="2"/>
        <v>24</v>
      </c>
      <c r="P27" s="63">
        <f t="shared" si="3"/>
        <v>0.4</v>
      </c>
      <c r="Q27" s="59">
        <v>0</v>
      </c>
      <c r="R27" s="73">
        <v>0.4</v>
      </c>
      <c r="S27" s="59">
        <f>SUM(S28:S44)</f>
        <v>0</v>
      </c>
      <c r="T27" s="60">
        <f t="shared" si="4"/>
        <v>0.4</v>
      </c>
      <c r="U27" s="126"/>
      <c r="V27" s="60">
        <v>200</v>
      </c>
      <c r="W27" s="125">
        <v>1</v>
      </c>
      <c r="X27" s="92" t="s">
        <v>367</v>
      </c>
    </row>
    <row r="28" ht="54" spans="1:24">
      <c r="A28" s="134"/>
      <c r="B28" s="112">
        <v>4</v>
      </c>
      <c r="C28" s="75" t="s">
        <v>385</v>
      </c>
      <c r="D28" s="75">
        <v>4.2</v>
      </c>
      <c r="E28" s="75">
        <v>4.2</v>
      </c>
      <c r="F28" s="75">
        <v>0.4</v>
      </c>
      <c r="G28" s="59">
        <f>SUM(G29:G44)</f>
        <v>0</v>
      </c>
      <c r="H28" s="59">
        <f>SUM(H29:H44)</f>
        <v>0</v>
      </c>
      <c r="I28" s="75">
        <v>4.2</v>
      </c>
      <c r="J28" s="75">
        <v>0.4</v>
      </c>
      <c r="K28" s="135">
        <v>23</v>
      </c>
      <c r="L28" s="135">
        <f>K28*3</f>
        <v>69</v>
      </c>
      <c r="M28" s="75">
        <v>4.2</v>
      </c>
      <c r="N28" s="59">
        <v>0</v>
      </c>
      <c r="O28" s="63">
        <f t="shared" si="2"/>
        <v>4.2</v>
      </c>
      <c r="P28" s="63">
        <f t="shared" si="3"/>
        <v>0.2</v>
      </c>
      <c r="Q28" s="59">
        <v>0</v>
      </c>
      <c r="R28" s="73">
        <v>0.2</v>
      </c>
      <c r="S28" s="59">
        <f>SUM(S29:S44)</f>
        <v>0</v>
      </c>
      <c r="T28" s="60">
        <f t="shared" si="4"/>
        <v>0.2</v>
      </c>
      <c r="U28" s="126"/>
      <c r="V28" s="60"/>
      <c r="W28" s="126"/>
      <c r="X28" s="92" t="s">
        <v>367</v>
      </c>
    </row>
    <row r="29" ht="54" spans="1:24">
      <c r="A29" s="134"/>
      <c r="B29" s="112">
        <v>5</v>
      </c>
      <c r="C29" s="75" t="s">
        <v>386</v>
      </c>
      <c r="D29" s="75">
        <v>12</v>
      </c>
      <c r="E29" s="75">
        <v>12</v>
      </c>
      <c r="F29" s="75">
        <v>0.3</v>
      </c>
      <c r="G29" s="59">
        <f t="shared" ref="G29:H44" si="5">SUM(G30:G44)</f>
        <v>0</v>
      </c>
      <c r="H29" s="59">
        <f t="shared" si="5"/>
        <v>0</v>
      </c>
      <c r="I29" s="75">
        <v>12</v>
      </c>
      <c r="J29" s="75">
        <v>0.3</v>
      </c>
      <c r="K29" s="75">
        <v>44</v>
      </c>
      <c r="L29" s="75">
        <f>K29*3</f>
        <v>132</v>
      </c>
      <c r="M29" s="59">
        <v>12</v>
      </c>
      <c r="N29" s="59">
        <v>0</v>
      </c>
      <c r="O29" s="63">
        <f t="shared" si="2"/>
        <v>12</v>
      </c>
      <c r="P29" s="63">
        <f t="shared" si="3"/>
        <v>0.15</v>
      </c>
      <c r="Q29" s="59">
        <v>0</v>
      </c>
      <c r="R29" s="136">
        <v>0.15</v>
      </c>
      <c r="S29" s="59">
        <f t="shared" ref="S29:S44" si="6">SUM(S30:S44)</f>
        <v>0</v>
      </c>
      <c r="T29" s="60">
        <f t="shared" si="4"/>
        <v>0.15</v>
      </c>
      <c r="U29" s="126"/>
      <c r="V29" s="60"/>
      <c r="W29" s="126"/>
      <c r="X29" s="92" t="s">
        <v>367</v>
      </c>
    </row>
    <row r="30" ht="54" spans="1:24">
      <c r="A30" s="134"/>
      <c r="B30" s="112">
        <v>6</v>
      </c>
      <c r="C30" s="75" t="s">
        <v>387</v>
      </c>
      <c r="D30" s="75">
        <v>8</v>
      </c>
      <c r="E30" s="75">
        <v>8</v>
      </c>
      <c r="F30" s="75">
        <v>0.2</v>
      </c>
      <c r="G30" s="59">
        <f t="shared" si="5"/>
        <v>0</v>
      </c>
      <c r="H30" s="59">
        <f t="shared" si="5"/>
        <v>0</v>
      </c>
      <c r="I30" s="75">
        <v>8</v>
      </c>
      <c r="J30" s="75">
        <v>0.2</v>
      </c>
      <c r="K30" s="135">
        <v>55</v>
      </c>
      <c r="L30" s="135">
        <f>K30*3</f>
        <v>165</v>
      </c>
      <c r="M30" s="75">
        <v>8</v>
      </c>
      <c r="N30" s="59">
        <v>0</v>
      </c>
      <c r="O30" s="63">
        <f t="shared" si="2"/>
        <v>8</v>
      </c>
      <c r="P30" s="63">
        <f t="shared" si="3"/>
        <v>0.1</v>
      </c>
      <c r="Q30" s="59">
        <v>0</v>
      </c>
      <c r="R30" s="73">
        <v>0.1</v>
      </c>
      <c r="S30" s="59">
        <f t="shared" si="6"/>
        <v>0</v>
      </c>
      <c r="T30" s="60">
        <f t="shared" si="4"/>
        <v>0.1</v>
      </c>
      <c r="U30" s="126"/>
      <c r="V30" s="60"/>
      <c r="W30" s="126"/>
      <c r="X30" s="92" t="s">
        <v>367</v>
      </c>
    </row>
    <row r="31" ht="27" spans="1:24">
      <c r="A31" s="134"/>
      <c r="B31" s="112">
        <v>7</v>
      </c>
      <c r="C31" s="75" t="s">
        <v>388</v>
      </c>
      <c r="D31" s="75">
        <v>5</v>
      </c>
      <c r="E31" s="75">
        <v>5</v>
      </c>
      <c r="F31" s="136">
        <v>0.117</v>
      </c>
      <c r="G31" s="59">
        <f t="shared" si="5"/>
        <v>0</v>
      </c>
      <c r="H31" s="59">
        <f t="shared" si="5"/>
        <v>0</v>
      </c>
      <c r="I31" s="75">
        <v>5</v>
      </c>
      <c r="J31" s="136">
        <v>0.117</v>
      </c>
      <c r="K31" s="75">
        <v>16</v>
      </c>
      <c r="L31" s="75">
        <v>48</v>
      </c>
      <c r="M31" s="75">
        <v>5</v>
      </c>
      <c r="N31" s="59">
        <v>0</v>
      </c>
      <c r="O31" s="63">
        <f t="shared" si="2"/>
        <v>5</v>
      </c>
      <c r="P31" s="138">
        <f t="shared" si="3"/>
        <v>0.125</v>
      </c>
      <c r="Q31" s="59">
        <v>0</v>
      </c>
      <c r="R31" s="105">
        <v>0.125</v>
      </c>
      <c r="S31" s="59">
        <f t="shared" si="6"/>
        <v>0</v>
      </c>
      <c r="T31" s="83">
        <f t="shared" si="4"/>
        <v>0.125</v>
      </c>
      <c r="U31" s="126"/>
      <c r="V31" s="83"/>
      <c r="W31" s="126"/>
      <c r="X31" s="92" t="s">
        <v>367</v>
      </c>
    </row>
    <row r="32" ht="27" spans="1:24">
      <c r="A32" s="134"/>
      <c r="B32" s="112">
        <v>8</v>
      </c>
      <c r="C32" s="75" t="s">
        <v>389</v>
      </c>
      <c r="D32" s="75">
        <v>10</v>
      </c>
      <c r="E32" s="75">
        <v>10</v>
      </c>
      <c r="F32" s="75">
        <v>0.04</v>
      </c>
      <c r="G32" s="59">
        <f t="shared" si="5"/>
        <v>0</v>
      </c>
      <c r="H32" s="59">
        <f t="shared" si="5"/>
        <v>0</v>
      </c>
      <c r="I32" s="75">
        <v>10</v>
      </c>
      <c r="J32" s="75">
        <v>0.04</v>
      </c>
      <c r="K32" s="75">
        <v>9</v>
      </c>
      <c r="L32" s="75">
        <v>27</v>
      </c>
      <c r="M32" s="75">
        <v>10</v>
      </c>
      <c r="N32" s="59">
        <v>0</v>
      </c>
      <c r="O32" s="63">
        <f t="shared" si="2"/>
        <v>10</v>
      </c>
      <c r="P32" s="63">
        <f t="shared" si="3"/>
        <v>0.02</v>
      </c>
      <c r="Q32" s="59">
        <v>0</v>
      </c>
      <c r="R32" s="105">
        <v>0.02</v>
      </c>
      <c r="S32" s="59">
        <f t="shared" si="6"/>
        <v>0</v>
      </c>
      <c r="T32" s="60">
        <f t="shared" si="4"/>
        <v>0.02</v>
      </c>
      <c r="U32" s="126"/>
      <c r="V32" s="60"/>
      <c r="W32" s="126"/>
      <c r="X32" s="92" t="s">
        <v>367</v>
      </c>
    </row>
    <row r="33" ht="27" spans="1:24">
      <c r="A33" s="134"/>
      <c r="B33" s="112">
        <v>9</v>
      </c>
      <c r="C33" s="75" t="s">
        <v>390</v>
      </c>
      <c r="D33" s="75">
        <v>3</v>
      </c>
      <c r="E33" s="75">
        <v>3</v>
      </c>
      <c r="F33" s="75">
        <v>0.03</v>
      </c>
      <c r="G33" s="59">
        <f t="shared" si="5"/>
        <v>0</v>
      </c>
      <c r="H33" s="59">
        <f t="shared" si="5"/>
        <v>0</v>
      </c>
      <c r="I33" s="75">
        <v>3</v>
      </c>
      <c r="J33" s="75">
        <v>0.03</v>
      </c>
      <c r="K33" s="75">
        <v>8</v>
      </c>
      <c r="L33" s="75">
        <v>24</v>
      </c>
      <c r="M33" s="75">
        <v>3</v>
      </c>
      <c r="N33" s="59">
        <v>0</v>
      </c>
      <c r="O33" s="63">
        <f t="shared" si="2"/>
        <v>3</v>
      </c>
      <c r="P33" s="63">
        <f t="shared" si="3"/>
        <v>0.02</v>
      </c>
      <c r="Q33" s="59">
        <v>0</v>
      </c>
      <c r="R33" s="105">
        <v>0.02</v>
      </c>
      <c r="S33" s="59">
        <f t="shared" si="6"/>
        <v>0</v>
      </c>
      <c r="T33" s="60">
        <f t="shared" si="4"/>
        <v>0.02</v>
      </c>
      <c r="U33" s="126"/>
      <c r="V33" s="60"/>
      <c r="W33" s="126"/>
      <c r="X33" s="92" t="s">
        <v>367</v>
      </c>
    </row>
    <row r="34" ht="54" spans="1:24">
      <c r="A34" s="134"/>
      <c r="B34" s="112">
        <v>10</v>
      </c>
      <c r="C34" s="75" t="s">
        <v>391</v>
      </c>
      <c r="D34" s="75">
        <v>16</v>
      </c>
      <c r="E34" s="75">
        <v>16</v>
      </c>
      <c r="F34" s="75">
        <v>0.5</v>
      </c>
      <c r="G34" s="59">
        <f t="shared" si="5"/>
        <v>0</v>
      </c>
      <c r="H34" s="59">
        <f t="shared" si="5"/>
        <v>0</v>
      </c>
      <c r="I34" s="75">
        <v>16</v>
      </c>
      <c r="J34" s="75">
        <v>0.5</v>
      </c>
      <c r="K34" s="75">
        <v>60</v>
      </c>
      <c r="L34" s="75">
        <v>180</v>
      </c>
      <c r="M34" s="75">
        <v>16</v>
      </c>
      <c r="N34" s="59">
        <v>0</v>
      </c>
      <c r="O34" s="63">
        <f t="shared" si="2"/>
        <v>16</v>
      </c>
      <c r="P34" s="63">
        <f t="shared" si="3"/>
        <v>0.7</v>
      </c>
      <c r="Q34" s="59">
        <v>0</v>
      </c>
      <c r="R34" s="73">
        <v>0.7</v>
      </c>
      <c r="S34" s="59">
        <f t="shared" si="6"/>
        <v>0</v>
      </c>
      <c r="T34" s="60">
        <f t="shared" si="4"/>
        <v>0.7</v>
      </c>
      <c r="U34" s="126"/>
      <c r="V34" s="60"/>
      <c r="W34" s="126"/>
      <c r="X34" s="92" t="s">
        <v>367</v>
      </c>
    </row>
    <row r="35" ht="54" spans="1:24">
      <c r="A35" s="134"/>
      <c r="B35" s="112">
        <v>11</v>
      </c>
      <c r="C35" s="75" t="s">
        <v>392</v>
      </c>
      <c r="D35" s="75">
        <v>3</v>
      </c>
      <c r="E35" s="75">
        <v>3</v>
      </c>
      <c r="F35" s="75">
        <v>0.3</v>
      </c>
      <c r="G35" s="59">
        <f t="shared" si="5"/>
        <v>0</v>
      </c>
      <c r="H35" s="59">
        <f t="shared" si="5"/>
        <v>0</v>
      </c>
      <c r="I35" s="75">
        <v>3</v>
      </c>
      <c r="J35" s="75">
        <v>0.3</v>
      </c>
      <c r="K35" s="75">
        <v>48</v>
      </c>
      <c r="L35" s="75">
        <v>144</v>
      </c>
      <c r="M35" s="75">
        <v>3</v>
      </c>
      <c r="N35" s="59">
        <v>0</v>
      </c>
      <c r="O35" s="63">
        <f t="shared" si="2"/>
        <v>3</v>
      </c>
      <c r="P35" s="63">
        <f t="shared" si="3"/>
        <v>0.7</v>
      </c>
      <c r="Q35" s="59">
        <v>0</v>
      </c>
      <c r="R35" s="73">
        <v>0.7</v>
      </c>
      <c r="S35" s="59">
        <f t="shared" si="6"/>
        <v>0</v>
      </c>
      <c r="T35" s="60">
        <f t="shared" si="4"/>
        <v>0.7</v>
      </c>
      <c r="U35" s="126"/>
      <c r="V35" s="60"/>
      <c r="W35" s="126"/>
      <c r="X35" s="92" t="s">
        <v>367</v>
      </c>
    </row>
    <row r="36" ht="54" spans="1:24">
      <c r="A36" s="134"/>
      <c r="B36" s="112">
        <v>12</v>
      </c>
      <c r="C36" s="72" t="s">
        <v>393</v>
      </c>
      <c r="D36" s="75">
        <v>22</v>
      </c>
      <c r="E36" s="75">
        <v>22</v>
      </c>
      <c r="F36" s="75">
        <v>0.6</v>
      </c>
      <c r="G36" s="59">
        <f t="shared" si="5"/>
        <v>0</v>
      </c>
      <c r="H36" s="59">
        <f t="shared" si="5"/>
        <v>0</v>
      </c>
      <c r="I36" s="75">
        <v>22</v>
      </c>
      <c r="J36" s="75">
        <v>0.6</v>
      </c>
      <c r="K36" s="72">
        <v>70</v>
      </c>
      <c r="L36" s="75">
        <v>210</v>
      </c>
      <c r="M36" s="75">
        <v>22</v>
      </c>
      <c r="N36" s="59">
        <v>0</v>
      </c>
      <c r="O36" s="63">
        <f t="shared" si="2"/>
        <v>22</v>
      </c>
      <c r="P36" s="63">
        <f t="shared" si="3"/>
        <v>0.05</v>
      </c>
      <c r="Q36" s="59">
        <v>0</v>
      </c>
      <c r="R36" s="136">
        <v>0.05</v>
      </c>
      <c r="S36" s="59">
        <f t="shared" si="6"/>
        <v>0</v>
      </c>
      <c r="T36" s="60">
        <f t="shared" si="4"/>
        <v>0.05</v>
      </c>
      <c r="U36" s="126"/>
      <c r="V36" s="60"/>
      <c r="W36" s="126"/>
      <c r="X36" s="92" t="s">
        <v>367</v>
      </c>
    </row>
    <row r="37" ht="27" spans="1:24">
      <c r="A37" s="134"/>
      <c r="B37" s="112">
        <v>13</v>
      </c>
      <c r="C37" s="72" t="s">
        <v>394</v>
      </c>
      <c r="D37" s="75">
        <v>8</v>
      </c>
      <c r="E37" s="75">
        <v>8</v>
      </c>
      <c r="F37" s="75">
        <v>0.2</v>
      </c>
      <c r="G37" s="59">
        <f t="shared" si="5"/>
        <v>0</v>
      </c>
      <c r="H37" s="59">
        <f t="shared" si="5"/>
        <v>0</v>
      </c>
      <c r="I37" s="75">
        <v>8</v>
      </c>
      <c r="J37" s="75">
        <v>0.2</v>
      </c>
      <c r="K37" s="72">
        <v>80</v>
      </c>
      <c r="L37" s="75">
        <v>240</v>
      </c>
      <c r="M37" s="75">
        <v>8</v>
      </c>
      <c r="N37" s="59">
        <v>0</v>
      </c>
      <c r="O37" s="63">
        <f t="shared" si="2"/>
        <v>8</v>
      </c>
      <c r="P37" s="63">
        <f t="shared" si="3"/>
        <v>0.1</v>
      </c>
      <c r="Q37" s="59">
        <v>0</v>
      </c>
      <c r="R37" s="73">
        <v>0.1</v>
      </c>
      <c r="S37" s="59">
        <f t="shared" si="6"/>
        <v>0</v>
      </c>
      <c r="T37" s="60">
        <f t="shared" si="4"/>
        <v>0.1</v>
      </c>
      <c r="U37" s="126"/>
      <c r="V37" s="60"/>
      <c r="W37" s="126"/>
      <c r="X37" s="92" t="s">
        <v>367</v>
      </c>
    </row>
    <row r="38" ht="27" spans="1:24">
      <c r="A38" s="134"/>
      <c r="B38" s="112">
        <v>14</v>
      </c>
      <c r="C38" s="75" t="s">
        <v>395</v>
      </c>
      <c r="D38" s="75">
        <v>1</v>
      </c>
      <c r="E38" s="75">
        <v>1</v>
      </c>
      <c r="F38" s="73">
        <v>0.4</v>
      </c>
      <c r="G38" s="59">
        <f t="shared" si="5"/>
        <v>0</v>
      </c>
      <c r="H38" s="59">
        <f t="shared" si="5"/>
        <v>0</v>
      </c>
      <c r="I38" s="75">
        <v>1</v>
      </c>
      <c r="J38" s="73">
        <v>0.4</v>
      </c>
      <c r="K38" s="139">
        <v>20</v>
      </c>
      <c r="L38" s="139">
        <v>60</v>
      </c>
      <c r="M38" s="75">
        <v>1</v>
      </c>
      <c r="N38" s="59">
        <v>0</v>
      </c>
      <c r="O38" s="63">
        <f t="shared" si="2"/>
        <v>1</v>
      </c>
      <c r="P38" s="63">
        <f t="shared" si="3"/>
        <v>0.02</v>
      </c>
      <c r="Q38" s="59">
        <v>0</v>
      </c>
      <c r="R38" s="136">
        <v>0.02</v>
      </c>
      <c r="S38" s="59">
        <f t="shared" si="6"/>
        <v>0</v>
      </c>
      <c r="T38" s="60">
        <f t="shared" si="4"/>
        <v>0.02</v>
      </c>
      <c r="U38" s="126"/>
      <c r="V38" s="60"/>
      <c r="W38" s="126"/>
      <c r="X38" s="92" t="s">
        <v>367</v>
      </c>
    </row>
    <row r="39" ht="27" spans="1:24">
      <c r="A39" s="134"/>
      <c r="B39" s="112">
        <v>15</v>
      </c>
      <c r="C39" s="75" t="s">
        <v>396</v>
      </c>
      <c r="D39" s="75">
        <v>15</v>
      </c>
      <c r="E39" s="75">
        <v>15</v>
      </c>
      <c r="F39" s="73">
        <v>0.50025</v>
      </c>
      <c r="G39" s="59">
        <f t="shared" si="5"/>
        <v>0</v>
      </c>
      <c r="H39" s="59">
        <f t="shared" si="5"/>
        <v>0</v>
      </c>
      <c r="I39" s="75">
        <v>15</v>
      </c>
      <c r="J39" s="73">
        <v>0.50025</v>
      </c>
      <c r="K39" s="139">
        <v>60</v>
      </c>
      <c r="L39" s="139">
        <v>180</v>
      </c>
      <c r="M39" s="75">
        <v>15</v>
      </c>
      <c r="N39" s="59">
        <v>0</v>
      </c>
      <c r="O39" s="63">
        <f t="shared" si="2"/>
        <v>15</v>
      </c>
      <c r="P39" s="63">
        <f t="shared" si="3"/>
        <v>0.25</v>
      </c>
      <c r="Q39" s="59">
        <v>0</v>
      </c>
      <c r="R39" s="136">
        <v>0.25</v>
      </c>
      <c r="S39" s="59">
        <f t="shared" si="6"/>
        <v>0</v>
      </c>
      <c r="T39" s="60">
        <f t="shared" si="4"/>
        <v>0.25</v>
      </c>
      <c r="U39" s="126"/>
      <c r="V39" s="60"/>
      <c r="W39" s="126"/>
      <c r="X39" s="92" t="s">
        <v>367</v>
      </c>
    </row>
    <row r="40" ht="27" spans="1:24">
      <c r="A40" s="134"/>
      <c r="B40" s="112">
        <v>16</v>
      </c>
      <c r="C40" s="75" t="s">
        <v>397</v>
      </c>
      <c r="D40" s="75">
        <v>6</v>
      </c>
      <c r="E40" s="75">
        <v>6</v>
      </c>
      <c r="F40" s="73">
        <v>0.2001</v>
      </c>
      <c r="G40" s="59">
        <f t="shared" si="5"/>
        <v>0</v>
      </c>
      <c r="H40" s="59">
        <f t="shared" si="5"/>
        <v>0</v>
      </c>
      <c r="I40" s="75">
        <v>6</v>
      </c>
      <c r="J40" s="73">
        <v>0.2001</v>
      </c>
      <c r="K40" s="139">
        <v>22</v>
      </c>
      <c r="L40" s="139">
        <v>66</v>
      </c>
      <c r="M40" s="75">
        <v>6</v>
      </c>
      <c r="N40" s="59">
        <v>0</v>
      </c>
      <c r="O40" s="63">
        <f t="shared" si="2"/>
        <v>6</v>
      </c>
      <c r="P40" s="63">
        <f t="shared" si="3"/>
        <v>0.1</v>
      </c>
      <c r="Q40" s="59">
        <v>0</v>
      </c>
      <c r="R40" s="73">
        <v>0.1</v>
      </c>
      <c r="S40" s="59">
        <f t="shared" si="6"/>
        <v>0</v>
      </c>
      <c r="T40" s="60">
        <f t="shared" si="4"/>
        <v>0.1</v>
      </c>
      <c r="U40" s="126"/>
      <c r="V40" s="60"/>
      <c r="W40" s="126"/>
      <c r="X40" s="92" t="s">
        <v>367</v>
      </c>
    </row>
    <row r="41" ht="27" spans="1:24">
      <c r="A41" s="134"/>
      <c r="B41" s="112">
        <v>17</v>
      </c>
      <c r="C41" s="75" t="s">
        <v>398</v>
      </c>
      <c r="D41" s="75">
        <v>15</v>
      </c>
      <c r="E41" s="75">
        <v>15</v>
      </c>
      <c r="F41" s="73">
        <v>0.50025</v>
      </c>
      <c r="G41" s="59">
        <f t="shared" si="5"/>
        <v>0</v>
      </c>
      <c r="H41" s="59">
        <f t="shared" si="5"/>
        <v>0</v>
      </c>
      <c r="I41" s="75">
        <v>15</v>
      </c>
      <c r="J41" s="73">
        <v>0.50025</v>
      </c>
      <c r="K41" s="139">
        <v>70</v>
      </c>
      <c r="L41" s="139">
        <v>210</v>
      </c>
      <c r="M41" s="75">
        <v>15</v>
      </c>
      <c r="N41" s="59">
        <v>0</v>
      </c>
      <c r="O41" s="63">
        <f t="shared" si="2"/>
        <v>15</v>
      </c>
      <c r="P41" s="63">
        <f t="shared" si="3"/>
        <v>0.25</v>
      </c>
      <c r="Q41" s="59">
        <v>0</v>
      </c>
      <c r="R41" s="136">
        <v>0.25</v>
      </c>
      <c r="S41" s="59">
        <f t="shared" si="6"/>
        <v>0</v>
      </c>
      <c r="T41" s="60">
        <f t="shared" si="4"/>
        <v>0.25</v>
      </c>
      <c r="U41" s="126"/>
      <c r="V41" s="60"/>
      <c r="W41" s="126"/>
      <c r="X41" s="92" t="s">
        <v>367</v>
      </c>
    </row>
    <row r="42" ht="27" spans="1:24">
      <c r="A42" s="134"/>
      <c r="B42" s="112">
        <v>18</v>
      </c>
      <c r="C42" s="59" t="s">
        <v>399</v>
      </c>
      <c r="D42" s="59">
        <v>17</v>
      </c>
      <c r="E42" s="59">
        <v>17</v>
      </c>
      <c r="F42" s="59">
        <v>1</v>
      </c>
      <c r="G42" s="59">
        <f t="shared" si="5"/>
        <v>0</v>
      </c>
      <c r="H42" s="59">
        <f t="shared" si="5"/>
        <v>0</v>
      </c>
      <c r="I42" s="59">
        <v>17</v>
      </c>
      <c r="J42" s="59">
        <v>1</v>
      </c>
      <c r="K42" s="59">
        <v>25</v>
      </c>
      <c r="L42" s="59">
        <v>100</v>
      </c>
      <c r="M42" s="59">
        <v>17</v>
      </c>
      <c r="N42" s="59">
        <v>0</v>
      </c>
      <c r="O42" s="63">
        <f t="shared" si="2"/>
        <v>17</v>
      </c>
      <c r="P42" s="63">
        <f t="shared" si="3"/>
        <v>0.36</v>
      </c>
      <c r="Q42" s="58">
        <v>0</v>
      </c>
      <c r="R42" s="59">
        <v>0.36</v>
      </c>
      <c r="S42" s="59">
        <f t="shared" si="6"/>
        <v>0</v>
      </c>
      <c r="T42" s="60">
        <f t="shared" si="4"/>
        <v>0.36</v>
      </c>
      <c r="U42" s="126"/>
      <c r="V42" s="60"/>
      <c r="W42" s="126"/>
      <c r="X42" s="92" t="s">
        <v>367</v>
      </c>
    </row>
    <row r="43" ht="27" spans="1:24">
      <c r="A43" s="134"/>
      <c r="B43" s="112">
        <v>19</v>
      </c>
      <c r="C43" s="59" t="s">
        <v>400</v>
      </c>
      <c r="D43" s="59">
        <v>13</v>
      </c>
      <c r="E43" s="59">
        <v>13</v>
      </c>
      <c r="F43" s="59">
        <v>0.8</v>
      </c>
      <c r="G43" s="59">
        <f t="shared" si="5"/>
        <v>0</v>
      </c>
      <c r="H43" s="59">
        <f t="shared" si="5"/>
        <v>0</v>
      </c>
      <c r="I43" s="59">
        <v>13</v>
      </c>
      <c r="J43" s="59">
        <v>0.8</v>
      </c>
      <c r="K43" s="59">
        <v>20</v>
      </c>
      <c r="L43" s="59">
        <v>85</v>
      </c>
      <c r="M43" s="59">
        <v>13</v>
      </c>
      <c r="N43" s="59">
        <v>0</v>
      </c>
      <c r="O43" s="63">
        <f t="shared" si="2"/>
        <v>13</v>
      </c>
      <c r="P43" s="63">
        <f t="shared" si="3"/>
        <v>0.3</v>
      </c>
      <c r="Q43" s="58">
        <v>0</v>
      </c>
      <c r="R43" s="59">
        <v>0.3</v>
      </c>
      <c r="S43" s="59">
        <f t="shared" si="6"/>
        <v>0</v>
      </c>
      <c r="T43" s="60">
        <f t="shared" si="4"/>
        <v>0.3</v>
      </c>
      <c r="U43" s="126"/>
      <c r="V43" s="60"/>
      <c r="W43" s="126"/>
      <c r="X43" s="92" t="s">
        <v>367</v>
      </c>
    </row>
    <row r="44" ht="27" spans="1:24">
      <c r="A44" s="134"/>
      <c r="B44" s="112">
        <v>20</v>
      </c>
      <c r="C44" s="58" t="s">
        <v>401</v>
      </c>
      <c r="D44" s="58">
        <v>37</v>
      </c>
      <c r="E44" s="58">
        <v>37</v>
      </c>
      <c r="F44" s="58">
        <v>2.1</v>
      </c>
      <c r="G44" s="59">
        <f t="shared" si="5"/>
        <v>0</v>
      </c>
      <c r="H44" s="59">
        <f t="shared" si="5"/>
        <v>0</v>
      </c>
      <c r="I44" s="58">
        <v>37</v>
      </c>
      <c r="J44" s="58">
        <v>2.1</v>
      </c>
      <c r="K44" s="58">
        <v>272</v>
      </c>
      <c r="L44" s="58">
        <f>K44*3</f>
        <v>816</v>
      </c>
      <c r="M44" s="58">
        <v>37</v>
      </c>
      <c r="N44" s="59">
        <v>0</v>
      </c>
      <c r="O44" s="63">
        <f t="shared" si="2"/>
        <v>37</v>
      </c>
      <c r="P44" s="63">
        <f t="shared" si="3"/>
        <v>1.1</v>
      </c>
      <c r="Q44" s="58">
        <v>0</v>
      </c>
      <c r="R44" s="58">
        <v>1.1</v>
      </c>
      <c r="S44" s="59">
        <f t="shared" si="6"/>
        <v>0</v>
      </c>
      <c r="T44" s="60">
        <f t="shared" si="4"/>
        <v>1.1</v>
      </c>
      <c r="U44" s="126"/>
      <c r="V44" s="60"/>
      <c r="W44" s="126"/>
      <c r="X44" s="92" t="s">
        <v>367</v>
      </c>
    </row>
    <row r="45" ht="54" spans="1:24">
      <c r="A45" s="134"/>
      <c r="B45" s="112">
        <v>21</v>
      </c>
      <c r="C45" s="75" t="s">
        <v>402</v>
      </c>
      <c r="D45" s="75">
        <v>1.5</v>
      </c>
      <c r="E45" s="75">
        <v>1.5</v>
      </c>
      <c r="F45" s="135">
        <v>0.18</v>
      </c>
      <c r="G45" s="112">
        <v>0</v>
      </c>
      <c r="H45" s="112">
        <v>0</v>
      </c>
      <c r="I45" s="75">
        <v>1.5</v>
      </c>
      <c r="J45" s="135">
        <v>0.18</v>
      </c>
      <c r="K45" s="135">
        <v>32</v>
      </c>
      <c r="L45" s="75">
        <v>80</v>
      </c>
      <c r="M45" s="75">
        <v>1.5</v>
      </c>
      <c r="N45" s="57">
        <v>0</v>
      </c>
      <c r="O45" s="112">
        <v>1.5</v>
      </c>
      <c r="P45" s="112">
        <f t="shared" si="3"/>
        <v>0.09</v>
      </c>
      <c r="Q45" s="59">
        <v>0</v>
      </c>
      <c r="R45" s="142">
        <f>J45*10000*0.5/10000</f>
        <v>0.09</v>
      </c>
      <c r="S45" s="112">
        <v>0</v>
      </c>
      <c r="T45" s="112">
        <f t="shared" si="4"/>
        <v>0.09</v>
      </c>
      <c r="U45" s="126"/>
      <c r="V45" s="112"/>
      <c r="W45" s="126"/>
      <c r="X45" s="126"/>
    </row>
    <row r="46" ht="54" spans="1:24">
      <c r="A46" s="134"/>
      <c r="B46" s="112">
        <v>22</v>
      </c>
      <c r="C46" s="75" t="s">
        <v>403</v>
      </c>
      <c r="D46" s="75">
        <v>1.8</v>
      </c>
      <c r="E46" s="75">
        <v>1.8</v>
      </c>
      <c r="F46" s="135">
        <v>0.08</v>
      </c>
      <c r="G46" s="112">
        <v>0</v>
      </c>
      <c r="H46" s="112">
        <v>0</v>
      </c>
      <c r="I46" s="75">
        <v>1.8</v>
      </c>
      <c r="J46" s="135">
        <v>0.08</v>
      </c>
      <c r="K46" s="135">
        <v>6</v>
      </c>
      <c r="L46" s="135">
        <v>15</v>
      </c>
      <c r="M46" s="75">
        <v>1.8</v>
      </c>
      <c r="N46" s="57">
        <v>0</v>
      </c>
      <c r="O46" s="112">
        <v>1.8</v>
      </c>
      <c r="P46" s="112">
        <f t="shared" si="3"/>
        <v>0.04</v>
      </c>
      <c r="Q46" s="59">
        <v>0</v>
      </c>
      <c r="R46" s="142">
        <f>J46*10000*0.5/10000</f>
        <v>0.04</v>
      </c>
      <c r="S46" s="112">
        <v>0</v>
      </c>
      <c r="T46" s="112">
        <f t="shared" si="4"/>
        <v>0.04</v>
      </c>
      <c r="U46" s="126"/>
      <c r="V46" s="112"/>
      <c r="W46" s="126"/>
      <c r="X46" s="126"/>
    </row>
    <row r="47" ht="54" spans="1:24">
      <c r="A47" s="134"/>
      <c r="B47" s="112">
        <v>23</v>
      </c>
      <c r="C47" s="75" t="s">
        <v>404</v>
      </c>
      <c r="D47" s="75">
        <v>1</v>
      </c>
      <c r="E47" s="75">
        <v>1</v>
      </c>
      <c r="F47" s="135">
        <v>0.04</v>
      </c>
      <c r="G47" s="112">
        <v>0</v>
      </c>
      <c r="H47" s="112">
        <v>0</v>
      </c>
      <c r="I47" s="75">
        <v>1</v>
      </c>
      <c r="J47" s="135">
        <v>0.04</v>
      </c>
      <c r="K47" s="75">
        <v>3</v>
      </c>
      <c r="L47" s="75">
        <v>9</v>
      </c>
      <c r="M47" s="75">
        <v>1</v>
      </c>
      <c r="N47" s="57">
        <v>0</v>
      </c>
      <c r="O47" s="112">
        <v>1</v>
      </c>
      <c r="P47" s="112">
        <f t="shared" si="3"/>
        <v>0.02</v>
      </c>
      <c r="Q47" s="59">
        <v>0</v>
      </c>
      <c r="R47" s="142">
        <f>J47*10000*0.5/10000</f>
        <v>0.02</v>
      </c>
      <c r="S47" s="112">
        <v>0</v>
      </c>
      <c r="T47" s="112">
        <f t="shared" si="4"/>
        <v>0.02</v>
      </c>
      <c r="U47" s="126"/>
      <c r="V47" s="112"/>
      <c r="W47" s="126"/>
      <c r="X47" s="126"/>
    </row>
    <row r="48" ht="67.5" spans="1:24">
      <c r="A48" s="134"/>
      <c r="B48" s="112">
        <v>24</v>
      </c>
      <c r="C48" s="75" t="s">
        <v>405</v>
      </c>
      <c r="D48" s="75">
        <v>3</v>
      </c>
      <c r="E48" s="75">
        <v>3</v>
      </c>
      <c r="F48" s="135">
        <v>0.08</v>
      </c>
      <c r="G48" s="112">
        <v>0</v>
      </c>
      <c r="H48" s="112">
        <v>0</v>
      </c>
      <c r="I48" s="75">
        <v>3</v>
      </c>
      <c r="J48" s="135">
        <v>0.08</v>
      </c>
      <c r="K48" s="135">
        <v>2</v>
      </c>
      <c r="L48" s="135">
        <v>6</v>
      </c>
      <c r="M48" s="75">
        <v>3</v>
      </c>
      <c r="N48" s="57">
        <v>0</v>
      </c>
      <c r="O48" s="112">
        <v>3</v>
      </c>
      <c r="P48" s="112">
        <f t="shared" si="3"/>
        <v>0.04</v>
      </c>
      <c r="Q48" s="59">
        <v>0</v>
      </c>
      <c r="R48" s="142">
        <f>J48*10000*0.5/10000</f>
        <v>0.04</v>
      </c>
      <c r="S48" s="112">
        <v>0</v>
      </c>
      <c r="T48" s="112">
        <f t="shared" si="4"/>
        <v>0.04</v>
      </c>
      <c r="U48" s="126"/>
      <c r="V48" s="112"/>
      <c r="W48" s="126"/>
      <c r="X48" s="126"/>
    </row>
    <row r="49" ht="54" spans="1:24">
      <c r="A49" s="134"/>
      <c r="B49" s="112">
        <v>25</v>
      </c>
      <c r="C49" s="75" t="s">
        <v>406</v>
      </c>
      <c r="D49" s="75">
        <v>1</v>
      </c>
      <c r="E49" s="75">
        <v>1</v>
      </c>
      <c r="F49" s="75">
        <v>0.045</v>
      </c>
      <c r="G49" s="112">
        <v>0</v>
      </c>
      <c r="H49" s="112">
        <v>0</v>
      </c>
      <c r="I49" s="75">
        <v>1</v>
      </c>
      <c r="J49" s="75">
        <v>0.045</v>
      </c>
      <c r="K49" s="75">
        <v>7</v>
      </c>
      <c r="L49" s="75">
        <v>21</v>
      </c>
      <c r="M49" s="75">
        <v>1</v>
      </c>
      <c r="N49" s="57">
        <v>0</v>
      </c>
      <c r="O49" s="112">
        <v>1</v>
      </c>
      <c r="P49" s="112">
        <f t="shared" si="3"/>
        <v>0.03</v>
      </c>
      <c r="Q49" s="59">
        <v>0</v>
      </c>
      <c r="R49" s="136">
        <v>0.03</v>
      </c>
      <c r="S49" s="112">
        <v>0</v>
      </c>
      <c r="T49" s="112">
        <f t="shared" si="4"/>
        <v>0.03</v>
      </c>
      <c r="U49" s="126"/>
      <c r="V49" s="112"/>
      <c r="W49" s="126"/>
      <c r="X49" s="126"/>
    </row>
    <row r="50" ht="27" spans="1:24">
      <c r="A50" s="134"/>
      <c r="B50" s="112">
        <v>26</v>
      </c>
      <c r="C50" s="75" t="s">
        <v>407</v>
      </c>
      <c r="D50" s="75">
        <v>7.5</v>
      </c>
      <c r="E50" s="75">
        <v>7.5</v>
      </c>
      <c r="F50" s="73">
        <v>0.250125</v>
      </c>
      <c r="G50" s="112">
        <v>0</v>
      </c>
      <c r="H50" s="112">
        <v>0</v>
      </c>
      <c r="I50" s="75">
        <v>7.5</v>
      </c>
      <c r="J50" s="73">
        <v>0.250125</v>
      </c>
      <c r="K50" s="139">
        <v>29</v>
      </c>
      <c r="L50" s="139">
        <v>87</v>
      </c>
      <c r="M50" s="75">
        <v>7.5</v>
      </c>
      <c r="N50" s="57">
        <v>0</v>
      </c>
      <c r="O50" s="112">
        <v>7.5</v>
      </c>
      <c r="P50" s="112">
        <f t="shared" si="3"/>
        <v>0.2</v>
      </c>
      <c r="Q50" s="59">
        <v>0</v>
      </c>
      <c r="R50" s="73">
        <v>0.2</v>
      </c>
      <c r="S50" s="112">
        <v>0</v>
      </c>
      <c r="T50" s="112">
        <f t="shared" si="4"/>
        <v>0.2</v>
      </c>
      <c r="U50" s="126"/>
      <c r="V50" s="112"/>
      <c r="W50" s="126"/>
      <c r="X50" s="126"/>
    </row>
    <row r="51" ht="54" spans="1:24">
      <c r="A51" s="134"/>
      <c r="B51" s="112">
        <v>27</v>
      </c>
      <c r="C51" s="75" t="s">
        <v>408</v>
      </c>
      <c r="D51" s="75">
        <v>7.5</v>
      </c>
      <c r="E51" s="75">
        <v>7.5</v>
      </c>
      <c r="F51" s="73">
        <v>0.250125</v>
      </c>
      <c r="G51" s="112">
        <v>0</v>
      </c>
      <c r="H51" s="112">
        <v>0</v>
      </c>
      <c r="I51" s="75">
        <v>7.5</v>
      </c>
      <c r="J51" s="73">
        <v>0.250125</v>
      </c>
      <c r="K51" s="139">
        <v>42</v>
      </c>
      <c r="L51" s="139">
        <v>126</v>
      </c>
      <c r="M51" s="75">
        <v>7.5</v>
      </c>
      <c r="N51" s="57">
        <v>0</v>
      </c>
      <c r="O51" s="112">
        <v>7.5</v>
      </c>
      <c r="P51" s="112">
        <f t="shared" si="3"/>
        <v>0.2</v>
      </c>
      <c r="Q51" s="59">
        <v>0</v>
      </c>
      <c r="R51" s="73">
        <v>0.2</v>
      </c>
      <c r="S51" s="112">
        <v>0</v>
      </c>
      <c r="T51" s="112">
        <f t="shared" si="4"/>
        <v>0.2</v>
      </c>
      <c r="U51" s="126"/>
      <c r="V51" s="112"/>
      <c r="W51" s="126"/>
      <c r="X51" s="126"/>
    </row>
    <row r="52" ht="27" spans="1:24">
      <c r="A52" s="134"/>
      <c r="B52" s="112">
        <v>28</v>
      </c>
      <c r="C52" s="75" t="s">
        <v>409</v>
      </c>
      <c r="D52" s="75">
        <v>17</v>
      </c>
      <c r="E52" s="75">
        <v>17</v>
      </c>
      <c r="F52" s="73">
        <v>0.56695</v>
      </c>
      <c r="G52" s="112">
        <v>0</v>
      </c>
      <c r="H52" s="112">
        <v>0</v>
      </c>
      <c r="I52" s="75">
        <v>17</v>
      </c>
      <c r="J52" s="73">
        <v>0.56695</v>
      </c>
      <c r="K52" s="139">
        <v>70</v>
      </c>
      <c r="L52" s="139">
        <v>210</v>
      </c>
      <c r="M52" s="75">
        <v>17</v>
      </c>
      <c r="N52" s="57">
        <v>0</v>
      </c>
      <c r="O52" s="112">
        <v>17</v>
      </c>
      <c r="P52" s="112">
        <f t="shared" si="3"/>
        <v>0.3</v>
      </c>
      <c r="Q52" s="59">
        <v>0</v>
      </c>
      <c r="R52" s="73">
        <v>0.3</v>
      </c>
      <c r="S52" s="112">
        <v>0</v>
      </c>
      <c r="T52" s="112">
        <f t="shared" si="4"/>
        <v>0.3</v>
      </c>
      <c r="U52" s="126"/>
      <c r="V52" s="112"/>
      <c r="W52" s="126"/>
      <c r="X52" s="126"/>
    </row>
    <row r="53" ht="27" spans="1:24">
      <c r="A53" s="134"/>
      <c r="B53" s="112">
        <v>29</v>
      </c>
      <c r="C53" s="75" t="s">
        <v>410</v>
      </c>
      <c r="D53" s="75">
        <v>13</v>
      </c>
      <c r="E53" s="75">
        <v>13</v>
      </c>
      <c r="F53" s="73">
        <v>0.43355</v>
      </c>
      <c r="G53" s="112">
        <v>0</v>
      </c>
      <c r="H53" s="112">
        <v>0</v>
      </c>
      <c r="I53" s="75">
        <v>13</v>
      </c>
      <c r="J53" s="73">
        <v>0.43355</v>
      </c>
      <c r="K53" s="139">
        <v>50</v>
      </c>
      <c r="L53" s="139">
        <v>150</v>
      </c>
      <c r="M53" s="75">
        <v>13</v>
      </c>
      <c r="N53" s="57">
        <v>0</v>
      </c>
      <c r="O53" s="112">
        <v>13</v>
      </c>
      <c r="P53" s="112">
        <f t="shared" si="3"/>
        <v>0.2</v>
      </c>
      <c r="Q53" s="59">
        <v>0</v>
      </c>
      <c r="R53" s="73">
        <v>0.2</v>
      </c>
      <c r="S53" s="112">
        <v>0</v>
      </c>
      <c r="T53" s="112">
        <f t="shared" si="4"/>
        <v>0.2</v>
      </c>
      <c r="U53" s="126"/>
      <c r="V53" s="112"/>
      <c r="W53" s="126"/>
      <c r="X53" s="126"/>
    </row>
    <row r="54" ht="27" spans="1:24">
      <c r="A54" s="134"/>
      <c r="B54" s="112">
        <v>30</v>
      </c>
      <c r="C54" s="75" t="s">
        <v>411</v>
      </c>
      <c r="D54" s="73">
        <v>9</v>
      </c>
      <c r="E54" s="73">
        <v>9</v>
      </c>
      <c r="F54" s="73">
        <v>0.4</v>
      </c>
      <c r="G54" s="112">
        <v>0</v>
      </c>
      <c r="H54" s="112">
        <v>0</v>
      </c>
      <c r="I54" s="139">
        <v>9</v>
      </c>
      <c r="J54" s="73">
        <v>0.4</v>
      </c>
      <c r="K54" s="139">
        <v>57</v>
      </c>
      <c r="L54" s="75">
        <v>1461</v>
      </c>
      <c r="M54" s="75">
        <v>9</v>
      </c>
      <c r="N54" s="57">
        <v>0</v>
      </c>
      <c r="O54" s="112">
        <v>9</v>
      </c>
      <c r="P54" s="112">
        <f t="shared" si="3"/>
        <v>0.2</v>
      </c>
      <c r="Q54" s="59">
        <v>0</v>
      </c>
      <c r="R54" s="73">
        <v>0.2</v>
      </c>
      <c r="S54" s="112">
        <v>0</v>
      </c>
      <c r="T54" s="112">
        <f t="shared" si="4"/>
        <v>0.2</v>
      </c>
      <c r="U54" s="126"/>
      <c r="V54" s="112"/>
      <c r="W54" s="126"/>
      <c r="X54" s="126"/>
    </row>
    <row r="55" ht="27" spans="1:24">
      <c r="A55" s="134"/>
      <c r="B55" s="112">
        <v>31</v>
      </c>
      <c r="C55" s="75" t="s">
        <v>412</v>
      </c>
      <c r="D55" s="73">
        <v>5</v>
      </c>
      <c r="E55" s="73">
        <v>5</v>
      </c>
      <c r="F55" s="73">
        <v>0.2</v>
      </c>
      <c r="G55" s="112">
        <v>0</v>
      </c>
      <c r="H55" s="112">
        <v>0</v>
      </c>
      <c r="I55" s="139">
        <v>5</v>
      </c>
      <c r="J55" s="73">
        <v>0.2</v>
      </c>
      <c r="K55" s="139">
        <v>77</v>
      </c>
      <c r="L55" s="75">
        <v>2835</v>
      </c>
      <c r="M55" s="75">
        <v>5</v>
      </c>
      <c r="N55" s="57">
        <v>0</v>
      </c>
      <c r="O55" s="112">
        <v>5</v>
      </c>
      <c r="P55" s="112">
        <f t="shared" si="3"/>
        <v>0.1</v>
      </c>
      <c r="Q55" s="59">
        <v>0</v>
      </c>
      <c r="R55" s="73">
        <v>0.1</v>
      </c>
      <c r="S55" s="112">
        <v>0</v>
      </c>
      <c r="T55" s="112">
        <f t="shared" si="4"/>
        <v>0.1</v>
      </c>
      <c r="U55" s="126"/>
      <c r="V55" s="112"/>
      <c r="W55" s="126"/>
      <c r="X55" s="126"/>
    </row>
    <row r="56" ht="27" spans="1:24">
      <c r="A56" s="134"/>
      <c r="B56" s="112">
        <v>32</v>
      </c>
      <c r="C56" s="73" t="s">
        <v>413</v>
      </c>
      <c r="D56" s="58">
        <v>2.5</v>
      </c>
      <c r="E56" s="58">
        <v>2.5</v>
      </c>
      <c r="F56" s="58">
        <v>0.3</v>
      </c>
      <c r="G56" s="112">
        <v>0</v>
      </c>
      <c r="H56" s="112">
        <v>0</v>
      </c>
      <c r="I56" s="58">
        <v>2.5</v>
      </c>
      <c r="J56" s="58">
        <v>0.3</v>
      </c>
      <c r="K56" s="58">
        <v>38</v>
      </c>
      <c r="L56" s="58">
        <f t="shared" ref="L56:L69" si="7">K56*3</f>
        <v>114</v>
      </c>
      <c r="M56" s="58">
        <v>2.5</v>
      </c>
      <c r="N56" s="57">
        <v>0</v>
      </c>
      <c r="O56" s="112">
        <v>2.5</v>
      </c>
      <c r="P56" s="112">
        <f t="shared" si="3"/>
        <v>0.15</v>
      </c>
      <c r="Q56" s="58">
        <v>0</v>
      </c>
      <c r="R56" s="58">
        <v>0.15</v>
      </c>
      <c r="S56" s="112">
        <v>0</v>
      </c>
      <c r="T56" s="112">
        <f t="shared" si="4"/>
        <v>0.15</v>
      </c>
      <c r="U56" s="126"/>
      <c r="V56" s="112">
        <v>33</v>
      </c>
      <c r="W56" s="126">
        <v>0.6</v>
      </c>
      <c r="X56" s="126"/>
    </row>
    <row r="57" ht="40.5" spans="1:24">
      <c r="A57" s="134"/>
      <c r="B57" s="112">
        <v>33</v>
      </c>
      <c r="C57" s="73" t="s">
        <v>414</v>
      </c>
      <c r="D57" s="58">
        <v>40</v>
      </c>
      <c r="E57" s="58">
        <v>40</v>
      </c>
      <c r="F57" s="58">
        <v>1.03</v>
      </c>
      <c r="G57" s="112">
        <v>0</v>
      </c>
      <c r="H57" s="112">
        <v>0</v>
      </c>
      <c r="I57" s="58">
        <v>40</v>
      </c>
      <c r="J57" s="58">
        <v>1.03</v>
      </c>
      <c r="K57" s="58">
        <v>540</v>
      </c>
      <c r="L57" s="58">
        <f t="shared" si="7"/>
        <v>1620</v>
      </c>
      <c r="M57" s="58">
        <v>40</v>
      </c>
      <c r="N57" s="57">
        <v>0</v>
      </c>
      <c r="O57" s="112">
        <v>40</v>
      </c>
      <c r="P57" s="112">
        <f t="shared" si="3"/>
        <v>0.5</v>
      </c>
      <c r="Q57" s="58">
        <v>0</v>
      </c>
      <c r="R57" s="58">
        <v>0.5</v>
      </c>
      <c r="S57" s="112">
        <v>0</v>
      </c>
      <c r="T57" s="112">
        <f t="shared" si="4"/>
        <v>0.5</v>
      </c>
      <c r="U57" s="126"/>
      <c r="V57" s="112"/>
      <c r="W57" s="126"/>
      <c r="X57" s="126"/>
    </row>
    <row r="58" ht="40.5" spans="1:24">
      <c r="A58" s="134"/>
      <c r="B58" s="112">
        <v>34</v>
      </c>
      <c r="C58" s="58" t="s">
        <v>415</v>
      </c>
      <c r="D58" s="58">
        <v>82</v>
      </c>
      <c r="E58" s="58">
        <v>82</v>
      </c>
      <c r="F58" s="58">
        <v>3.2</v>
      </c>
      <c r="G58" s="112">
        <v>0</v>
      </c>
      <c r="H58" s="112">
        <v>0</v>
      </c>
      <c r="I58" s="58">
        <v>82</v>
      </c>
      <c r="J58" s="58">
        <v>3.2</v>
      </c>
      <c r="K58" s="58">
        <v>845</v>
      </c>
      <c r="L58" s="58">
        <f t="shared" si="7"/>
        <v>2535</v>
      </c>
      <c r="M58" s="58">
        <v>82</v>
      </c>
      <c r="N58" s="57">
        <v>0</v>
      </c>
      <c r="O58" s="112">
        <v>82</v>
      </c>
      <c r="P58" s="112">
        <f t="shared" si="3"/>
        <v>1.6</v>
      </c>
      <c r="Q58" s="58">
        <v>0</v>
      </c>
      <c r="R58" s="58">
        <v>1.6</v>
      </c>
      <c r="S58" s="112">
        <v>0</v>
      </c>
      <c r="T58" s="112">
        <f t="shared" si="4"/>
        <v>1.6</v>
      </c>
      <c r="U58" s="126"/>
      <c r="V58" s="112"/>
      <c r="W58" s="126"/>
      <c r="X58" s="126"/>
    </row>
    <row r="59" ht="27" spans="1:24">
      <c r="A59" s="134"/>
      <c r="B59" s="112">
        <v>35</v>
      </c>
      <c r="C59" s="58" t="s">
        <v>416</v>
      </c>
      <c r="D59" s="58">
        <v>150</v>
      </c>
      <c r="E59" s="58">
        <v>150</v>
      </c>
      <c r="F59" s="81">
        <v>1.03</v>
      </c>
      <c r="G59" s="112">
        <v>0</v>
      </c>
      <c r="H59" s="112">
        <v>0</v>
      </c>
      <c r="I59" s="58">
        <v>150</v>
      </c>
      <c r="J59" s="81">
        <v>1.03</v>
      </c>
      <c r="K59" s="81">
        <v>170</v>
      </c>
      <c r="L59" s="81">
        <f t="shared" si="7"/>
        <v>510</v>
      </c>
      <c r="M59" s="58">
        <v>150</v>
      </c>
      <c r="N59" s="57">
        <v>0</v>
      </c>
      <c r="O59" s="112">
        <v>150</v>
      </c>
      <c r="P59" s="140">
        <f t="shared" si="3"/>
        <v>0.515</v>
      </c>
      <c r="Q59" s="58">
        <v>0</v>
      </c>
      <c r="R59" s="123">
        <f>J59*0.5</f>
        <v>0.515</v>
      </c>
      <c r="S59" s="112">
        <v>0</v>
      </c>
      <c r="T59" s="140">
        <f t="shared" si="4"/>
        <v>0.515</v>
      </c>
      <c r="U59" s="126"/>
      <c r="V59" s="140">
        <v>480</v>
      </c>
      <c r="W59" s="125">
        <v>1.03</v>
      </c>
      <c r="X59" s="126"/>
    </row>
    <row r="60" ht="27" spans="1:24">
      <c r="A60" s="134"/>
      <c r="B60" s="112">
        <v>36</v>
      </c>
      <c r="C60" s="58" t="s">
        <v>417</v>
      </c>
      <c r="D60" s="58">
        <v>166</v>
      </c>
      <c r="E60" s="58">
        <v>166</v>
      </c>
      <c r="F60" s="81">
        <v>0.12</v>
      </c>
      <c r="G60" s="112">
        <v>0</v>
      </c>
      <c r="H60" s="112">
        <v>0</v>
      </c>
      <c r="I60" s="58">
        <v>166</v>
      </c>
      <c r="J60" s="81">
        <v>0.12</v>
      </c>
      <c r="K60" s="81">
        <v>33</v>
      </c>
      <c r="L60" s="81">
        <f t="shared" si="7"/>
        <v>99</v>
      </c>
      <c r="M60" s="58">
        <v>166</v>
      </c>
      <c r="N60" s="57">
        <v>0</v>
      </c>
      <c r="O60" s="112">
        <v>166</v>
      </c>
      <c r="P60" s="112">
        <f t="shared" si="3"/>
        <v>0.06</v>
      </c>
      <c r="Q60" s="58">
        <v>0</v>
      </c>
      <c r="R60" s="81">
        <f>J60*0.5</f>
        <v>0.06</v>
      </c>
      <c r="S60" s="112">
        <v>0</v>
      </c>
      <c r="T60" s="112">
        <f t="shared" si="4"/>
        <v>0.06</v>
      </c>
      <c r="U60" s="126"/>
      <c r="V60" s="140"/>
      <c r="W60" s="125"/>
      <c r="X60" s="126"/>
    </row>
    <row r="61" ht="27" spans="1:24">
      <c r="A61" s="134"/>
      <c r="B61" s="112">
        <v>37</v>
      </c>
      <c r="C61" s="58" t="s">
        <v>418</v>
      </c>
      <c r="D61" s="58">
        <v>52</v>
      </c>
      <c r="E61" s="58">
        <v>52</v>
      </c>
      <c r="F61" s="81">
        <v>6.4</v>
      </c>
      <c r="G61" s="112">
        <v>0</v>
      </c>
      <c r="H61" s="112">
        <v>0</v>
      </c>
      <c r="I61" s="58">
        <v>52</v>
      </c>
      <c r="J61" s="81">
        <v>6.4</v>
      </c>
      <c r="K61" s="81">
        <v>800</v>
      </c>
      <c r="L61" s="81">
        <f t="shared" si="7"/>
        <v>2400</v>
      </c>
      <c r="M61" s="58">
        <v>52</v>
      </c>
      <c r="N61" s="57">
        <v>0</v>
      </c>
      <c r="O61" s="112">
        <v>52</v>
      </c>
      <c r="P61" s="112">
        <f t="shared" si="3"/>
        <v>3.2</v>
      </c>
      <c r="Q61" s="58">
        <v>0</v>
      </c>
      <c r="R61" s="81">
        <f>J61*0.5</f>
        <v>3.2</v>
      </c>
      <c r="S61" s="112">
        <v>0</v>
      </c>
      <c r="T61" s="112">
        <f t="shared" si="4"/>
        <v>3.2</v>
      </c>
      <c r="U61" s="126"/>
      <c r="V61" s="112"/>
      <c r="W61" s="126"/>
      <c r="X61" s="126"/>
    </row>
    <row r="62" ht="27" spans="1:24">
      <c r="A62" s="134"/>
      <c r="B62" s="112">
        <v>38</v>
      </c>
      <c r="C62" s="58" t="s">
        <v>419</v>
      </c>
      <c r="D62" s="58">
        <v>82</v>
      </c>
      <c r="E62" s="58">
        <v>82</v>
      </c>
      <c r="F62" s="81">
        <v>1.04</v>
      </c>
      <c r="G62" s="112">
        <v>0</v>
      </c>
      <c r="H62" s="112">
        <v>0</v>
      </c>
      <c r="I62" s="58">
        <v>82</v>
      </c>
      <c r="J62" s="81">
        <v>1.04</v>
      </c>
      <c r="K62" s="81">
        <v>113</v>
      </c>
      <c r="L62" s="81">
        <f t="shared" si="7"/>
        <v>339</v>
      </c>
      <c r="M62" s="58">
        <v>82</v>
      </c>
      <c r="N62" s="57">
        <v>0</v>
      </c>
      <c r="O62" s="112">
        <v>82</v>
      </c>
      <c r="P62" s="112">
        <f t="shared" si="3"/>
        <v>0.52</v>
      </c>
      <c r="Q62" s="58">
        <v>0</v>
      </c>
      <c r="R62" s="81">
        <f>J62*0.5</f>
        <v>0.52</v>
      </c>
      <c r="S62" s="112">
        <v>0</v>
      </c>
      <c r="T62" s="112">
        <f t="shared" si="4"/>
        <v>0.52</v>
      </c>
      <c r="U62" s="126"/>
      <c r="V62" s="112"/>
      <c r="W62" s="126"/>
      <c r="X62" s="126"/>
    </row>
    <row r="63" ht="40.5" spans="1:24">
      <c r="A63" s="134"/>
      <c r="B63" s="112">
        <v>39</v>
      </c>
      <c r="C63" s="58" t="s">
        <v>420</v>
      </c>
      <c r="D63" s="58">
        <v>138</v>
      </c>
      <c r="E63" s="58">
        <v>138</v>
      </c>
      <c r="F63" s="81">
        <v>3.7</v>
      </c>
      <c r="G63" s="112">
        <v>0</v>
      </c>
      <c r="H63" s="112">
        <v>0</v>
      </c>
      <c r="I63" s="58">
        <v>138</v>
      </c>
      <c r="J63" s="81">
        <v>3.7</v>
      </c>
      <c r="K63" s="81">
        <v>602</v>
      </c>
      <c r="L63" s="81">
        <f t="shared" si="7"/>
        <v>1806</v>
      </c>
      <c r="M63" s="58">
        <v>138</v>
      </c>
      <c r="N63" s="57">
        <v>0</v>
      </c>
      <c r="O63" s="112">
        <v>138</v>
      </c>
      <c r="P63" s="112">
        <f t="shared" si="3"/>
        <v>1.85</v>
      </c>
      <c r="Q63" s="58">
        <v>0</v>
      </c>
      <c r="R63" s="81">
        <v>1.85</v>
      </c>
      <c r="S63" s="112">
        <v>0</v>
      </c>
      <c r="T63" s="112">
        <f t="shared" si="4"/>
        <v>1.85</v>
      </c>
      <c r="U63" s="126"/>
      <c r="V63" s="112"/>
      <c r="W63" s="126"/>
      <c r="X63" s="126"/>
    </row>
    <row r="64" ht="27" spans="1:24">
      <c r="A64" s="134"/>
      <c r="B64" s="112">
        <v>40</v>
      </c>
      <c r="C64" s="58" t="s">
        <v>421</v>
      </c>
      <c r="D64" s="58">
        <v>1</v>
      </c>
      <c r="E64" s="58">
        <v>1</v>
      </c>
      <c r="F64" s="81">
        <v>3.07</v>
      </c>
      <c r="G64" s="112">
        <v>0</v>
      </c>
      <c r="H64" s="112">
        <v>0</v>
      </c>
      <c r="I64" s="58">
        <v>1</v>
      </c>
      <c r="J64" s="81">
        <v>3.07</v>
      </c>
      <c r="K64" s="81">
        <v>886</v>
      </c>
      <c r="L64" s="81">
        <f t="shared" si="7"/>
        <v>2658</v>
      </c>
      <c r="M64" s="58">
        <v>1</v>
      </c>
      <c r="N64" s="57">
        <v>0</v>
      </c>
      <c r="O64" s="112">
        <v>1</v>
      </c>
      <c r="P64" s="140">
        <f t="shared" si="3"/>
        <v>1.535</v>
      </c>
      <c r="Q64" s="58">
        <v>0</v>
      </c>
      <c r="R64" s="123">
        <f>J64*0.5</f>
        <v>1.535</v>
      </c>
      <c r="S64" s="112">
        <v>0</v>
      </c>
      <c r="T64" s="140">
        <f t="shared" si="4"/>
        <v>1.535</v>
      </c>
      <c r="U64" s="126"/>
      <c r="V64" s="140"/>
      <c r="W64" s="126"/>
      <c r="X64" s="126"/>
    </row>
    <row r="65" ht="40.5" spans="1:24">
      <c r="A65" s="134"/>
      <c r="B65" s="112">
        <v>41</v>
      </c>
      <c r="C65" s="58" t="s">
        <v>422</v>
      </c>
      <c r="D65" s="58">
        <v>1</v>
      </c>
      <c r="E65" s="58">
        <v>1</v>
      </c>
      <c r="F65" s="81">
        <v>0.22</v>
      </c>
      <c r="G65" s="112">
        <v>0</v>
      </c>
      <c r="H65" s="112">
        <v>0</v>
      </c>
      <c r="I65" s="58">
        <v>1</v>
      </c>
      <c r="J65" s="81">
        <v>0.22</v>
      </c>
      <c r="K65" s="81">
        <v>100</v>
      </c>
      <c r="L65" s="81">
        <f t="shared" si="7"/>
        <v>300</v>
      </c>
      <c r="M65" s="58">
        <v>1</v>
      </c>
      <c r="N65" s="57">
        <v>0</v>
      </c>
      <c r="O65" s="112">
        <v>1</v>
      </c>
      <c r="P65" s="112">
        <f t="shared" si="3"/>
        <v>0.11</v>
      </c>
      <c r="Q65" s="58">
        <v>0</v>
      </c>
      <c r="R65" s="81">
        <f>J65*0.5</f>
        <v>0.11</v>
      </c>
      <c r="S65" s="112">
        <v>0</v>
      </c>
      <c r="T65" s="112">
        <f t="shared" si="4"/>
        <v>0.11</v>
      </c>
      <c r="U65" s="126"/>
      <c r="V65" s="112"/>
      <c r="W65" s="126"/>
      <c r="X65" s="126"/>
    </row>
    <row r="66" ht="27" spans="1:24">
      <c r="A66" s="134"/>
      <c r="B66" s="112">
        <v>42</v>
      </c>
      <c r="C66" s="58" t="s">
        <v>423</v>
      </c>
      <c r="D66" s="58">
        <v>2</v>
      </c>
      <c r="E66" s="58">
        <v>2</v>
      </c>
      <c r="F66" s="58">
        <v>0.13</v>
      </c>
      <c r="G66" s="112">
        <v>0</v>
      </c>
      <c r="H66" s="112">
        <v>0</v>
      </c>
      <c r="I66" s="58">
        <v>2</v>
      </c>
      <c r="J66" s="58">
        <v>0.13</v>
      </c>
      <c r="K66" s="58">
        <v>20</v>
      </c>
      <c r="L66" s="58">
        <f t="shared" si="7"/>
        <v>60</v>
      </c>
      <c r="M66" s="58">
        <v>2</v>
      </c>
      <c r="N66" s="57">
        <v>0</v>
      </c>
      <c r="O66" s="112">
        <v>2</v>
      </c>
      <c r="P66" s="112">
        <f t="shared" si="3"/>
        <v>0.65</v>
      </c>
      <c r="Q66" s="58">
        <v>0</v>
      </c>
      <c r="R66" s="58">
        <v>0.65</v>
      </c>
      <c r="S66" s="112">
        <v>0</v>
      </c>
      <c r="T66" s="112">
        <f t="shared" si="4"/>
        <v>0.65</v>
      </c>
      <c r="U66" s="126"/>
      <c r="V66" s="112"/>
      <c r="W66" s="126"/>
      <c r="X66" s="126"/>
    </row>
    <row r="67" ht="27" spans="1:24">
      <c r="A67" s="134"/>
      <c r="B67" s="112">
        <v>43</v>
      </c>
      <c r="C67" s="58" t="s">
        <v>424</v>
      </c>
      <c r="D67" s="59">
        <v>4</v>
      </c>
      <c r="E67" s="59">
        <v>4</v>
      </c>
      <c r="F67" s="82">
        <v>0.51</v>
      </c>
      <c r="G67" s="112">
        <v>0</v>
      </c>
      <c r="H67" s="112">
        <v>0</v>
      </c>
      <c r="I67" s="59">
        <v>4</v>
      </c>
      <c r="J67" s="82">
        <v>0.51</v>
      </c>
      <c r="K67" s="82">
        <v>58</v>
      </c>
      <c r="L67" s="81">
        <f t="shared" si="7"/>
        <v>174</v>
      </c>
      <c r="M67" s="59">
        <v>4</v>
      </c>
      <c r="N67" s="57">
        <v>0</v>
      </c>
      <c r="O67" s="112">
        <v>4</v>
      </c>
      <c r="P67" s="112">
        <f t="shared" si="3"/>
        <v>0.25</v>
      </c>
      <c r="Q67" s="58">
        <v>0</v>
      </c>
      <c r="R67" s="82">
        <v>0.25</v>
      </c>
      <c r="S67" s="112">
        <v>0</v>
      </c>
      <c r="T67" s="112">
        <f t="shared" si="4"/>
        <v>0.25</v>
      </c>
      <c r="U67" s="126"/>
      <c r="V67" s="112"/>
      <c r="W67" s="126"/>
      <c r="X67" s="126"/>
    </row>
    <row r="68" ht="27" spans="1:24">
      <c r="A68" s="134"/>
      <c r="B68" s="112">
        <v>44</v>
      </c>
      <c r="C68" s="58" t="s">
        <v>425</v>
      </c>
      <c r="D68" s="59">
        <v>3</v>
      </c>
      <c r="E68" s="59">
        <v>3</v>
      </c>
      <c r="F68" s="82">
        <v>0.06</v>
      </c>
      <c r="G68" s="112">
        <v>0</v>
      </c>
      <c r="H68" s="112">
        <v>0</v>
      </c>
      <c r="I68" s="59">
        <v>3</v>
      </c>
      <c r="J68" s="82">
        <v>0.06</v>
      </c>
      <c r="K68" s="82">
        <v>10</v>
      </c>
      <c r="L68" s="81">
        <f t="shared" si="7"/>
        <v>30</v>
      </c>
      <c r="M68" s="59">
        <v>3</v>
      </c>
      <c r="N68" s="57">
        <v>0</v>
      </c>
      <c r="O68" s="112">
        <v>3</v>
      </c>
      <c r="P68" s="140">
        <f t="shared" si="3"/>
        <v>0.03</v>
      </c>
      <c r="Q68" s="58">
        <v>0</v>
      </c>
      <c r="R68" s="82">
        <v>0.03</v>
      </c>
      <c r="S68" s="112">
        <v>0</v>
      </c>
      <c r="T68" s="140">
        <f t="shared" si="4"/>
        <v>0.03</v>
      </c>
      <c r="U68" s="126"/>
      <c r="V68" s="140"/>
      <c r="W68" s="126"/>
      <c r="X68" s="126"/>
    </row>
    <row r="69" ht="27" spans="1:24">
      <c r="A69" s="143"/>
      <c r="B69" s="112">
        <v>45</v>
      </c>
      <c r="C69" s="58" t="s">
        <v>426</v>
      </c>
      <c r="D69" s="58">
        <v>50</v>
      </c>
      <c r="E69" s="58">
        <v>50</v>
      </c>
      <c r="F69" s="58">
        <v>5.34</v>
      </c>
      <c r="G69" s="58">
        <v>0</v>
      </c>
      <c r="H69" s="58">
        <v>0</v>
      </c>
      <c r="I69" s="58">
        <v>50</v>
      </c>
      <c r="J69" s="58">
        <v>5.34</v>
      </c>
      <c r="K69" s="58">
        <v>1610</v>
      </c>
      <c r="L69" s="58">
        <f t="shared" si="7"/>
        <v>4830</v>
      </c>
      <c r="M69" s="58">
        <v>50</v>
      </c>
      <c r="N69" s="58">
        <v>0</v>
      </c>
      <c r="O69" s="58">
        <v>50</v>
      </c>
      <c r="P69" s="58">
        <v>2.7</v>
      </c>
      <c r="Q69" s="58">
        <v>0</v>
      </c>
      <c r="R69" s="58">
        <v>2.7</v>
      </c>
      <c r="S69" s="112">
        <v>0</v>
      </c>
      <c r="T69" s="58">
        <v>2.7</v>
      </c>
      <c r="U69" s="126"/>
      <c r="V69" s="58">
        <v>1630</v>
      </c>
      <c r="W69" s="125">
        <v>6</v>
      </c>
      <c r="X69" s="126"/>
    </row>
    <row r="70" ht="27" spans="1:22">
      <c r="A70" s="127" t="s">
        <v>427</v>
      </c>
      <c r="B70" s="127"/>
      <c r="C70" s="127"/>
      <c r="D70" s="127"/>
      <c r="E70" s="127"/>
      <c r="F70" s="127"/>
      <c r="G70" s="127"/>
      <c r="H70" s="127"/>
      <c r="I70" s="127"/>
      <c r="J70" s="127"/>
      <c r="K70" s="127"/>
      <c r="L70" s="127"/>
      <c r="M70" s="127"/>
      <c r="N70" s="127"/>
      <c r="O70" s="127"/>
      <c r="P70" s="127"/>
      <c r="Q70" s="127"/>
      <c r="R70" s="127"/>
      <c r="S70" s="127"/>
      <c r="T70" s="127"/>
      <c r="U70" s="127"/>
      <c r="V70" s="127"/>
    </row>
    <row r="71" spans="1:22">
      <c r="A71" s="57" t="s">
        <v>337</v>
      </c>
      <c r="B71" s="57" t="s">
        <v>267</v>
      </c>
      <c r="C71" s="57" t="s">
        <v>338</v>
      </c>
      <c r="D71" s="57"/>
      <c r="E71" s="57"/>
      <c r="F71" s="57"/>
      <c r="G71" s="57"/>
      <c r="H71" s="57"/>
      <c r="I71" s="57" t="s">
        <v>339</v>
      </c>
      <c r="J71" s="57"/>
      <c r="K71" s="57"/>
      <c r="L71" s="57"/>
      <c r="M71" s="57" t="s">
        <v>340</v>
      </c>
      <c r="N71" s="57"/>
      <c r="O71" s="57"/>
      <c r="P71" s="57" t="s">
        <v>341</v>
      </c>
      <c r="Q71" s="57"/>
      <c r="R71" s="57"/>
      <c r="S71" s="57"/>
      <c r="T71" s="57"/>
      <c r="U71" s="57"/>
      <c r="V71" s="57" t="s">
        <v>343</v>
      </c>
    </row>
    <row r="72" spans="1:22">
      <c r="A72" s="57"/>
      <c r="B72" s="57"/>
      <c r="C72" s="57" t="s">
        <v>2</v>
      </c>
      <c r="D72" s="57" t="s">
        <v>344</v>
      </c>
      <c r="E72" s="57" t="s">
        <v>345</v>
      </c>
      <c r="F72" s="57" t="s">
        <v>346</v>
      </c>
      <c r="G72" s="57" t="s">
        <v>347</v>
      </c>
      <c r="H72" s="57" t="s">
        <v>348</v>
      </c>
      <c r="I72" s="57" t="s">
        <v>272</v>
      </c>
      <c r="J72" s="57" t="s">
        <v>349</v>
      </c>
      <c r="K72" s="57" t="s">
        <v>350</v>
      </c>
      <c r="L72" s="57" t="s">
        <v>351</v>
      </c>
      <c r="M72" s="57" t="s">
        <v>352</v>
      </c>
      <c r="N72" s="57" t="s">
        <v>353</v>
      </c>
      <c r="O72" s="57" t="s">
        <v>354</v>
      </c>
      <c r="P72" s="57" t="s">
        <v>355</v>
      </c>
      <c r="Q72" s="57"/>
      <c r="R72" s="57"/>
      <c r="S72" s="57" t="s">
        <v>356</v>
      </c>
      <c r="T72" s="57" t="s">
        <v>357</v>
      </c>
      <c r="U72" s="57" t="s">
        <v>342</v>
      </c>
      <c r="V72" s="57"/>
    </row>
    <row r="73" ht="27" spans="1:22">
      <c r="A73" s="57"/>
      <c r="B73" s="57"/>
      <c r="C73" s="57"/>
      <c r="D73" s="57"/>
      <c r="E73" s="57"/>
      <c r="F73" s="57"/>
      <c r="G73" s="57"/>
      <c r="H73" s="57"/>
      <c r="I73" s="57"/>
      <c r="J73" s="57"/>
      <c r="K73" s="57"/>
      <c r="L73" s="57"/>
      <c r="M73" s="57"/>
      <c r="N73" s="57"/>
      <c r="O73" s="57"/>
      <c r="P73" s="57" t="s">
        <v>222</v>
      </c>
      <c r="Q73" s="57" t="s">
        <v>358</v>
      </c>
      <c r="R73" s="57" t="s">
        <v>359</v>
      </c>
      <c r="S73" s="57"/>
      <c r="T73" s="57"/>
      <c r="U73" s="57"/>
      <c r="V73" s="57"/>
    </row>
    <row r="74" spans="1:22">
      <c r="A74" s="59" t="s">
        <v>17</v>
      </c>
      <c r="B74" s="59">
        <v>25</v>
      </c>
      <c r="C74" s="59">
        <f>SUM(C75:C99)</f>
        <v>0</v>
      </c>
      <c r="D74" s="59">
        <f t="shared" ref="D74:T74" si="8">SUM(D75:D99)</f>
        <v>193.99</v>
      </c>
      <c r="E74" s="59">
        <f t="shared" si="8"/>
        <v>193.99</v>
      </c>
      <c r="F74" s="59">
        <f t="shared" si="8"/>
        <v>17.748</v>
      </c>
      <c r="G74" s="59">
        <f t="shared" si="8"/>
        <v>0</v>
      </c>
      <c r="H74" s="59">
        <f t="shared" si="8"/>
        <v>0</v>
      </c>
      <c r="I74" s="59">
        <f t="shared" si="8"/>
        <v>193.99</v>
      </c>
      <c r="J74" s="59">
        <f t="shared" si="8"/>
        <v>17.748</v>
      </c>
      <c r="K74" s="59">
        <f t="shared" si="8"/>
        <v>1298</v>
      </c>
      <c r="L74" s="59">
        <f t="shared" si="8"/>
        <v>4111</v>
      </c>
      <c r="M74" s="59">
        <f t="shared" si="8"/>
        <v>193.99</v>
      </c>
      <c r="N74" s="59">
        <f t="shared" si="8"/>
        <v>0</v>
      </c>
      <c r="O74" s="59">
        <f t="shared" si="8"/>
        <v>193.99</v>
      </c>
      <c r="P74" s="59">
        <f t="shared" si="8"/>
        <v>11.5196</v>
      </c>
      <c r="Q74" s="59">
        <f t="shared" si="8"/>
        <v>0.06</v>
      </c>
      <c r="R74" s="59">
        <f t="shared" si="8"/>
        <v>11.4596</v>
      </c>
      <c r="S74" s="59">
        <f t="shared" si="8"/>
        <v>0</v>
      </c>
      <c r="T74" s="59">
        <f t="shared" si="8"/>
        <v>11.5196</v>
      </c>
      <c r="U74" s="57"/>
      <c r="V74" s="57"/>
    </row>
    <row r="75" ht="27" spans="1:22">
      <c r="A75" s="58" t="s">
        <v>428</v>
      </c>
      <c r="B75" s="58">
        <v>1</v>
      </c>
      <c r="C75" s="58" t="s">
        <v>429</v>
      </c>
      <c r="D75" s="67">
        <v>1.15</v>
      </c>
      <c r="E75" s="67">
        <v>1.15</v>
      </c>
      <c r="F75" s="67">
        <v>0.08</v>
      </c>
      <c r="G75" s="59">
        <v>0</v>
      </c>
      <c r="H75" s="59">
        <v>0</v>
      </c>
      <c r="I75" s="67">
        <v>1.15</v>
      </c>
      <c r="J75" s="67">
        <v>0.08</v>
      </c>
      <c r="K75" s="67">
        <v>10</v>
      </c>
      <c r="L75" s="67">
        <v>27</v>
      </c>
      <c r="M75" s="58">
        <v>1.15</v>
      </c>
      <c r="N75" s="59">
        <v>0</v>
      </c>
      <c r="O75" s="58">
        <v>1.15</v>
      </c>
      <c r="P75" s="58">
        <f t="shared" ref="P75:P99" si="9">Q75+R75</f>
        <v>0.056</v>
      </c>
      <c r="Q75" s="59">
        <v>0</v>
      </c>
      <c r="R75" s="67">
        <v>0.056</v>
      </c>
      <c r="S75" s="59">
        <v>0</v>
      </c>
      <c r="T75" s="58">
        <f t="shared" ref="T75:T99" si="10">P75-S75</f>
        <v>0.056</v>
      </c>
      <c r="U75" s="126"/>
      <c r="V75" s="147" t="s">
        <v>430</v>
      </c>
    </row>
    <row r="76" ht="27" spans="1:22">
      <c r="A76" s="58"/>
      <c r="B76" s="58">
        <v>2</v>
      </c>
      <c r="C76" s="58" t="s">
        <v>431</v>
      </c>
      <c r="D76" s="67">
        <v>1.5</v>
      </c>
      <c r="E76" s="67">
        <v>1.5</v>
      </c>
      <c r="F76" s="67">
        <v>0.1</v>
      </c>
      <c r="G76" s="59">
        <v>0</v>
      </c>
      <c r="H76" s="59">
        <v>0</v>
      </c>
      <c r="I76" s="67">
        <v>1.5</v>
      </c>
      <c r="J76" s="67">
        <v>0.1</v>
      </c>
      <c r="K76" s="67">
        <v>8</v>
      </c>
      <c r="L76" s="67">
        <v>40</v>
      </c>
      <c r="M76" s="58">
        <v>1.5</v>
      </c>
      <c r="N76" s="59">
        <v>0</v>
      </c>
      <c r="O76" s="58">
        <v>1.5</v>
      </c>
      <c r="P76" s="58">
        <f t="shared" si="9"/>
        <v>0.07</v>
      </c>
      <c r="Q76" s="59">
        <v>0</v>
      </c>
      <c r="R76" s="67">
        <v>0.07</v>
      </c>
      <c r="S76" s="59">
        <v>0</v>
      </c>
      <c r="T76" s="58">
        <f t="shared" si="10"/>
        <v>0.07</v>
      </c>
      <c r="U76" s="126"/>
      <c r="V76" s="148"/>
    </row>
    <row r="77" ht="27" spans="1:22">
      <c r="A77" s="58"/>
      <c r="B77" s="58">
        <v>3</v>
      </c>
      <c r="C77" s="58" t="s">
        <v>432</v>
      </c>
      <c r="D77" s="67">
        <v>0.34</v>
      </c>
      <c r="E77" s="67">
        <v>0.34</v>
      </c>
      <c r="F77" s="67">
        <v>0.03</v>
      </c>
      <c r="G77" s="59">
        <v>0</v>
      </c>
      <c r="H77" s="59">
        <v>0</v>
      </c>
      <c r="I77" s="67">
        <v>0.34</v>
      </c>
      <c r="J77" s="67">
        <v>0.03</v>
      </c>
      <c r="K77" s="67">
        <v>18</v>
      </c>
      <c r="L77" s="67">
        <v>52</v>
      </c>
      <c r="M77" s="58">
        <v>0.34</v>
      </c>
      <c r="N77" s="59">
        <v>0</v>
      </c>
      <c r="O77" s="58">
        <v>0.34</v>
      </c>
      <c r="P77" s="58">
        <f t="shared" si="9"/>
        <v>0.021</v>
      </c>
      <c r="Q77" s="59">
        <v>0</v>
      </c>
      <c r="R77" s="67">
        <v>0.021</v>
      </c>
      <c r="S77" s="59">
        <v>0</v>
      </c>
      <c r="T77" s="58">
        <f t="shared" si="10"/>
        <v>0.021</v>
      </c>
      <c r="U77" s="126"/>
      <c r="V77" s="148"/>
    </row>
    <row r="78" ht="27" spans="1:22">
      <c r="A78" s="58"/>
      <c r="B78" s="58">
        <v>4</v>
      </c>
      <c r="C78" s="58" t="s">
        <v>433</v>
      </c>
      <c r="D78" s="144">
        <v>1.5</v>
      </c>
      <c r="E78" s="144">
        <v>1.5</v>
      </c>
      <c r="F78" s="144">
        <v>0.03</v>
      </c>
      <c r="G78" s="59">
        <v>0</v>
      </c>
      <c r="H78" s="59">
        <v>0</v>
      </c>
      <c r="I78" s="144">
        <v>1.5</v>
      </c>
      <c r="J78" s="144">
        <v>0.03</v>
      </c>
      <c r="K78" s="144">
        <v>4</v>
      </c>
      <c r="L78" s="144">
        <v>18</v>
      </c>
      <c r="M78" s="58">
        <v>1.5</v>
      </c>
      <c r="N78" s="59">
        <v>0</v>
      </c>
      <c r="O78" s="58">
        <v>1.5</v>
      </c>
      <c r="P78" s="58">
        <f t="shared" si="9"/>
        <v>0.028</v>
      </c>
      <c r="Q78" s="59">
        <v>0</v>
      </c>
      <c r="R78" s="67">
        <v>0.028</v>
      </c>
      <c r="S78" s="59">
        <v>0</v>
      </c>
      <c r="T78" s="58">
        <f t="shared" si="10"/>
        <v>0.028</v>
      </c>
      <c r="U78" s="126"/>
      <c r="V78" s="148"/>
    </row>
    <row r="79" ht="27" spans="1:22">
      <c r="A79" s="58"/>
      <c r="B79" s="58">
        <v>5</v>
      </c>
      <c r="C79" s="58" t="s">
        <v>434</v>
      </c>
      <c r="D79" s="144">
        <v>0.5</v>
      </c>
      <c r="E79" s="144">
        <v>0.5</v>
      </c>
      <c r="F79" s="144">
        <v>0.03</v>
      </c>
      <c r="G79" s="59">
        <v>0</v>
      </c>
      <c r="H79" s="59">
        <v>0</v>
      </c>
      <c r="I79" s="144">
        <v>0.5</v>
      </c>
      <c r="J79" s="144">
        <v>0.03</v>
      </c>
      <c r="K79" s="144">
        <v>1</v>
      </c>
      <c r="L79" s="144">
        <v>4</v>
      </c>
      <c r="M79" s="58">
        <v>0.5</v>
      </c>
      <c r="N79" s="59">
        <v>0</v>
      </c>
      <c r="O79" s="58">
        <v>0.5</v>
      </c>
      <c r="P79" s="58">
        <f t="shared" si="9"/>
        <v>0.025</v>
      </c>
      <c r="Q79" s="59">
        <v>0</v>
      </c>
      <c r="R79" s="67">
        <v>0.025</v>
      </c>
      <c r="S79" s="59">
        <v>0</v>
      </c>
      <c r="T79" s="58">
        <f t="shared" si="10"/>
        <v>0.025</v>
      </c>
      <c r="U79" s="126"/>
      <c r="V79" s="148"/>
    </row>
    <row r="80" ht="27" spans="1:22">
      <c r="A80" s="58"/>
      <c r="B80" s="58">
        <v>6</v>
      </c>
      <c r="C80" s="58" t="s">
        <v>435</v>
      </c>
      <c r="D80" s="144">
        <v>0.15</v>
      </c>
      <c r="E80" s="144">
        <v>0.15</v>
      </c>
      <c r="F80" s="144">
        <v>0.008</v>
      </c>
      <c r="G80" s="59">
        <v>0</v>
      </c>
      <c r="H80" s="59">
        <v>0</v>
      </c>
      <c r="I80" s="144">
        <v>0.15</v>
      </c>
      <c r="J80" s="144">
        <v>0.008</v>
      </c>
      <c r="K80" s="144">
        <v>1</v>
      </c>
      <c r="L80" s="144">
        <v>6</v>
      </c>
      <c r="M80" s="58">
        <v>0.15</v>
      </c>
      <c r="N80" s="59">
        <v>0</v>
      </c>
      <c r="O80" s="58">
        <v>0.15</v>
      </c>
      <c r="P80" s="58">
        <f t="shared" si="9"/>
        <v>0.0056</v>
      </c>
      <c r="Q80" s="59">
        <v>0</v>
      </c>
      <c r="R80" s="67">
        <v>0.0056</v>
      </c>
      <c r="S80" s="59">
        <v>0</v>
      </c>
      <c r="T80" s="58">
        <f t="shared" si="10"/>
        <v>0.0056</v>
      </c>
      <c r="U80" s="126"/>
      <c r="V80" s="148"/>
    </row>
    <row r="81" ht="27" spans="1:22">
      <c r="A81" s="58"/>
      <c r="B81" s="58">
        <v>7</v>
      </c>
      <c r="C81" s="58" t="s">
        <v>436</v>
      </c>
      <c r="D81" s="144">
        <v>1</v>
      </c>
      <c r="E81" s="144">
        <v>1</v>
      </c>
      <c r="F81" s="144">
        <v>0.02</v>
      </c>
      <c r="G81" s="59">
        <v>0</v>
      </c>
      <c r="H81" s="59">
        <v>0</v>
      </c>
      <c r="I81" s="144">
        <v>1</v>
      </c>
      <c r="J81" s="144">
        <v>0.02</v>
      </c>
      <c r="K81" s="144">
        <v>4</v>
      </c>
      <c r="L81" s="144">
        <v>15</v>
      </c>
      <c r="M81" s="58">
        <v>1</v>
      </c>
      <c r="N81" s="59">
        <v>0</v>
      </c>
      <c r="O81" s="58">
        <v>1</v>
      </c>
      <c r="P81" s="58">
        <f t="shared" si="9"/>
        <v>0.015</v>
      </c>
      <c r="Q81" s="59">
        <v>0</v>
      </c>
      <c r="R81" s="67">
        <v>0.015</v>
      </c>
      <c r="S81" s="59">
        <v>0</v>
      </c>
      <c r="T81" s="58">
        <f t="shared" si="10"/>
        <v>0.015</v>
      </c>
      <c r="U81" s="126"/>
      <c r="V81" s="148"/>
    </row>
    <row r="82" ht="27" spans="1:22">
      <c r="A82" s="58"/>
      <c r="B82" s="58">
        <v>8</v>
      </c>
      <c r="C82" s="58" t="s">
        <v>437</v>
      </c>
      <c r="D82" s="144">
        <v>38</v>
      </c>
      <c r="E82" s="144">
        <v>38</v>
      </c>
      <c r="F82" s="144">
        <v>4.2</v>
      </c>
      <c r="G82" s="59">
        <v>0</v>
      </c>
      <c r="H82" s="59">
        <v>0</v>
      </c>
      <c r="I82" s="144">
        <v>38</v>
      </c>
      <c r="J82" s="144">
        <v>4.2</v>
      </c>
      <c r="K82" s="144">
        <v>294</v>
      </c>
      <c r="L82" s="144">
        <v>956</v>
      </c>
      <c r="M82" s="59">
        <v>38</v>
      </c>
      <c r="N82" s="59">
        <v>0</v>
      </c>
      <c r="O82" s="58">
        <v>38</v>
      </c>
      <c r="P82" s="58">
        <f t="shared" si="9"/>
        <v>2.94</v>
      </c>
      <c r="Q82" s="59">
        <v>0</v>
      </c>
      <c r="R82" s="144">
        <v>2.94</v>
      </c>
      <c r="S82" s="59">
        <v>0</v>
      </c>
      <c r="T82" s="58">
        <f t="shared" si="10"/>
        <v>2.94</v>
      </c>
      <c r="U82" s="126"/>
      <c r="V82" s="148"/>
    </row>
    <row r="83" ht="27" spans="1:22">
      <c r="A83" s="58"/>
      <c r="B83" s="58">
        <v>9</v>
      </c>
      <c r="C83" s="58" t="s">
        <v>438</v>
      </c>
      <c r="D83" s="144">
        <v>35</v>
      </c>
      <c r="E83" s="144">
        <v>35</v>
      </c>
      <c r="F83" s="144">
        <v>3.8</v>
      </c>
      <c r="G83" s="59">
        <v>0</v>
      </c>
      <c r="H83" s="59">
        <v>0</v>
      </c>
      <c r="I83" s="144">
        <v>35</v>
      </c>
      <c r="J83" s="144">
        <v>3.8</v>
      </c>
      <c r="K83" s="144">
        <v>384</v>
      </c>
      <c r="L83" s="144">
        <v>1190</v>
      </c>
      <c r="M83" s="59">
        <v>35</v>
      </c>
      <c r="N83" s="59">
        <v>0</v>
      </c>
      <c r="O83" s="58">
        <v>35</v>
      </c>
      <c r="P83" s="58">
        <f t="shared" si="9"/>
        <v>2.66</v>
      </c>
      <c r="Q83" s="59">
        <v>0</v>
      </c>
      <c r="R83" s="59">
        <v>2.66</v>
      </c>
      <c r="S83" s="59">
        <v>0</v>
      </c>
      <c r="T83" s="58">
        <f t="shared" si="10"/>
        <v>2.66</v>
      </c>
      <c r="U83" s="126"/>
      <c r="V83" s="148"/>
    </row>
    <row r="84" ht="27" spans="1:22">
      <c r="A84" s="58"/>
      <c r="B84" s="58">
        <v>10</v>
      </c>
      <c r="C84" s="58" t="s">
        <v>439</v>
      </c>
      <c r="D84" s="67">
        <v>15</v>
      </c>
      <c r="E84" s="67">
        <v>15</v>
      </c>
      <c r="F84" s="67">
        <v>0.13</v>
      </c>
      <c r="G84" s="59">
        <v>0</v>
      </c>
      <c r="H84" s="59">
        <v>0</v>
      </c>
      <c r="I84" s="67">
        <v>15</v>
      </c>
      <c r="J84" s="67">
        <v>0.13</v>
      </c>
      <c r="K84" s="67">
        <v>14</v>
      </c>
      <c r="L84" s="67">
        <v>42</v>
      </c>
      <c r="M84" s="59">
        <v>15</v>
      </c>
      <c r="N84" s="59">
        <v>0</v>
      </c>
      <c r="O84" s="58">
        <v>15</v>
      </c>
      <c r="P84" s="58">
        <f t="shared" si="9"/>
        <v>0.09</v>
      </c>
      <c r="Q84" s="59">
        <v>0</v>
      </c>
      <c r="R84" s="67">
        <v>0.09</v>
      </c>
      <c r="S84" s="59">
        <v>0</v>
      </c>
      <c r="T84" s="58">
        <f t="shared" si="10"/>
        <v>0.09</v>
      </c>
      <c r="U84" s="126"/>
      <c r="V84" s="148"/>
    </row>
    <row r="85" ht="27" spans="1:22">
      <c r="A85" s="58"/>
      <c r="B85" s="58">
        <v>11</v>
      </c>
      <c r="C85" s="58" t="s">
        <v>440</v>
      </c>
      <c r="D85" s="67">
        <v>1.35</v>
      </c>
      <c r="E85" s="67">
        <v>1.35</v>
      </c>
      <c r="F85" s="67">
        <v>1.29</v>
      </c>
      <c r="G85" s="59">
        <v>0</v>
      </c>
      <c r="H85" s="59">
        <v>0</v>
      </c>
      <c r="I85" s="67">
        <v>1.35</v>
      </c>
      <c r="J85" s="67">
        <v>1.29</v>
      </c>
      <c r="K85" s="67">
        <v>11</v>
      </c>
      <c r="L85" s="67">
        <v>35</v>
      </c>
      <c r="M85" s="59">
        <v>1.35</v>
      </c>
      <c r="N85" s="59">
        <v>0</v>
      </c>
      <c r="O85" s="58">
        <v>1.35</v>
      </c>
      <c r="P85" s="58">
        <f t="shared" si="9"/>
        <v>0.1</v>
      </c>
      <c r="Q85" s="59">
        <v>0</v>
      </c>
      <c r="R85" s="67">
        <v>0.1</v>
      </c>
      <c r="S85" s="59">
        <v>0</v>
      </c>
      <c r="T85" s="58">
        <f t="shared" si="10"/>
        <v>0.1</v>
      </c>
      <c r="U85" s="126"/>
      <c r="V85" s="148"/>
    </row>
    <row r="86" ht="27" spans="1:22">
      <c r="A86" s="58"/>
      <c r="B86" s="58">
        <v>12</v>
      </c>
      <c r="C86" s="58" t="s">
        <v>441</v>
      </c>
      <c r="D86" s="67">
        <v>5</v>
      </c>
      <c r="E86" s="67">
        <v>5</v>
      </c>
      <c r="F86" s="67">
        <v>0.27</v>
      </c>
      <c r="G86" s="59">
        <v>0</v>
      </c>
      <c r="H86" s="59">
        <v>0</v>
      </c>
      <c r="I86" s="67">
        <v>5</v>
      </c>
      <c r="J86" s="67">
        <v>0.27</v>
      </c>
      <c r="K86" s="67">
        <v>45</v>
      </c>
      <c r="L86" s="67">
        <v>130</v>
      </c>
      <c r="M86" s="59">
        <v>5</v>
      </c>
      <c r="N86" s="59">
        <v>0</v>
      </c>
      <c r="O86" s="58">
        <v>5</v>
      </c>
      <c r="P86" s="58">
        <f t="shared" si="9"/>
        <v>0.189</v>
      </c>
      <c r="Q86" s="59">
        <v>0</v>
      </c>
      <c r="R86" s="67">
        <v>0.189</v>
      </c>
      <c r="S86" s="59">
        <v>0</v>
      </c>
      <c r="T86" s="58">
        <f t="shared" si="10"/>
        <v>0.189</v>
      </c>
      <c r="U86" s="126"/>
      <c r="V86" s="148"/>
    </row>
    <row r="87" spans="1:22">
      <c r="A87" s="58"/>
      <c r="B87" s="58">
        <v>13</v>
      </c>
      <c r="C87" s="58" t="s">
        <v>442</v>
      </c>
      <c r="D87" s="67">
        <v>1</v>
      </c>
      <c r="E87" s="67">
        <v>1</v>
      </c>
      <c r="F87" s="67">
        <v>0.15</v>
      </c>
      <c r="G87" s="59">
        <v>0</v>
      </c>
      <c r="H87" s="59">
        <v>0</v>
      </c>
      <c r="I87" s="67">
        <v>1</v>
      </c>
      <c r="J87" s="67">
        <v>0.15</v>
      </c>
      <c r="K87" s="67">
        <v>6</v>
      </c>
      <c r="L87" s="67">
        <v>20</v>
      </c>
      <c r="M87" s="59">
        <v>1</v>
      </c>
      <c r="N87" s="59">
        <v>0</v>
      </c>
      <c r="O87" s="58">
        <v>1</v>
      </c>
      <c r="P87" s="58">
        <f t="shared" si="9"/>
        <v>0.11</v>
      </c>
      <c r="Q87" s="59">
        <v>0</v>
      </c>
      <c r="R87" s="67">
        <v>0.11</v>
      </c>
      <c r="S87" s="59">
        <v>0</v>
      </c>
      <c r="T87" s="58">
        <f t="shared" si="10"/>
        <v>0.11</v>
      </c>
      <c r="U87" s="126"/>
      <c r="V87" s="148"/>
    </row>
    <row r="88" spans="1:22">
      <c r="A88" s="58"/>
      <c r="B88" s="58">
        <v>14</v>
      </c>
      <c r="C88" s="58" t="s">
        <v>443</v>
      </c>
      <c r="D88" s="67">
        <v>1.2</v>
      </c>
      <c r="E88" s="67">
        <v>1.2</v>
      </c>
      <c r="F88" s="67">
        <v>0.21</v>
      </c>
      <c r="G88" s="59">
        <v>0</v>
      </c>
      <c r="H88" s="59">
        <v>0</v>
      </c>
      <c r="I88" s="67">
        <v>1.2</v>
      </c>
      <c r="J88" s="67">
        <v>0.21</v>
      </c>
      <c r="K88" s="67">
        <v>7</v>
      </c>
      <c r="L88" s="67">
        <v>25</v>
      </c>
      <c r="M88" s="59">
        <v>1.2</v>
      </c>
      <c r="N88" s="59">
        <v>0</v>
      </c>
      <c r="O88" s="58">
        <v>1.2</v>
      </c>
      <c r="P88" s="58">
        <f t="shared" si="9"/>
        <v>0.21</v>
      </c>
      <c r="Q88" s="59">
        <v>0</v>
      </c>
      <c r="R88" s="67">
        <v>0.21</v>
      </c>
      <c r="S88" s="59">
        <v>0</v>
      </c>
      <c r="T88" s="58">
        <f t="shared" si="10"/>
        <v>0.21</v>
      </c>
      <c r="U88" s="126"/>
      <c r="V88" s="148"/>
    </row>
    <row r="89" ht="27" spans="1:22">
      <c r="A89" s="58"/>
      <c r="B89" s="58">
        <v>15</v>
      </c>
      <c r="C89" s="58" t="s">
        <v>444</v>
      </c>
      <c r="D89" s="67">
        <v>2</v>
      </c>
      <c r="E89" s="67">
        <v>2</v>
      </c>
      <c r="F89" s="67">
        <v>0.31</v>
      </c>
      <c r="G89" s="59">
        <v>0</v>
      </c>
      <c r="H89" s="59">
        <v>0</v>
      </c>
      <c r="I89" s="67">
        <v>2</v>
      </c>
      <c r="J89" s="67">
        <v>0.31</v>
      </c>
      <c r="K89" s="67">
        <v>21</v>
      </c>
      <c r="L89" s="67">
        <v>73</v>
      </c>
      <c r="M89" s="59">
        <v>2</v>
      </c>
      <c r="N89" s="59">
        <v>0</v>
      </c>
      <c r="O89" s="58">
        <v>2</v>
      </c>
      <c r="P89" s="58">
        <f t="shared" si="9"/>
        <v>0.32</v>
      </c>
      <c r="Q89" s="59">
        <v>0</v>
      </c>
      <c r="R89" s="67">
        <v>0.32</v>
      </c>
      <c r="S89" s="59">
        <v>0</v>
      </c>
      <c r="T89" s="58">
        <f t="shared" si="10"/>
        <v>0.32</v>
      </c>
      <c r="U89" s="126"/>
      <c r="V89" s="148"/>
    </row>
    <row r="90" ht="27" spans="1:22">
      <c r="A90" s="58"/>
      <c r="B90" s="58">
        <v>16</v>
      </c>
      <c r="C90" s="58" t="s">
        <v>445</v>
      </c>
      <c r="D90" s="67">
        <v>15</v>
      </c>
      <c r="E90" s="67">
        <v>15</v>
      </c>
      <c r="F90" s="67">
        <v>0.98</v>
      </c>
      <c r="G90" s="59">
        <v>0</v>
      </c>
      <c r="H90" s="59">
        <v>0</v>
      </c>
      <c r="I90" s="67">
        <v>15</v>
      </c>
      <c r="J90" s="67">
        <v>0.98</v>
      </c>
      <c r="K90" s="67">
        <v>15</v>
      </c>
      <c r="L90" s="67">
        <v>46</v>
      </c>
      <c r="M90" s="58">
        <v>15</v>
      </c>
      <c r="N90" s="59">
        <v>0</v>
      </c>
      <c r="O90" s="58">
        <v>15</v>
      </c>
      <c r="P90" s="58">
        <f t="shared" si="9"/>
        <v>0.69</v>
      </c>
      <c r="Q90" s="77">
        <v>0.06</v>
      </c>
      <c r="R90" s="67">
        <v>0.63</v>
      </c>
      <c r="S90" s="59">
        <v>0</v>
      </c>
      <c r="T90" s="58">
        <f t="shared" si="10"/>
        <v>0.69</v>
      </c>
      <c r="U90" s="126"/>
      <c r="V90" s="148"/>
    </row>
    <row r="91" ht="27" spans="1:22">
      <c r="A91" s="58"/>
      <c r="B91" s="58">
        <v>17</v>
      </c>
      <c r="C91" s="58" t="s">
        <v>446</v>
      </c>
      <c r="D91" s="77">
        <v>9</v>
      </c>
      <c r="E91" s="77">
        <v>9</v>
      </c>
      <c r="F91" s="77">
        <v>0.6</v>
      </c>
      <c r="G91" s="59">
        <v>0</v>
      </c>
      <c r="H91" s="59">
        <v>0</v>
      </c>
      <c r="I91" s="77">
        <v>9</v>
      </c>
      <c r="J91" s="77">
        <v>0.6</v>
      </c>
      <c r="K91" s="77">
        <v>28</v>
      </c>
      <c r="L91" s="77">
        <v>84</v>
      </c>
      <c r="M91" s="59">
        <v>9</v>
      </c>
      <c r="N91" s="59">
        <v>0</v>
      </c>
      <c r="O91" s="58">
        <v>9</v>
      </c>
      <c r="P91" s="58">
        <f t="shared" si="9"/>
        <v>0.4</v>
      </c>
      <c r="Q91" s="59">
        <v>0</v>
      </c>
      <c r="R91" s="77">
        <v>0.4</v>
      </c>
      <c r="S91" s="59">
        <v>0</v>
      </c>
      <c r="T91" s="58">
        <f t="shared" si="10"/>
        <v>0.4</v>
      </c>
      <c r="U91" s="126"/>
      <c r="V91" s="148"/>
    </row>
    <row r="92" ht="27" spans="1:22">
      <c r="A92" s="58"/>
      <c r="B92" s="58">
        <v>18</v>
      </c>
      <c r="C92" s="58" t="s">
        <v>447</v>
      </c>
      <c r="D92" s="77">
        <v>3.9</v>
      </c>
      <c r="E92" s="77">
        <v>3.9</v>
      </c>
      <c r="F92" s="77">
        <v>0.06</v>
      </c>
      <c r="G92" s="59">
        <v>0</v>
      </c>
      <c r="H92" s="59">
        <v>0</v>
      </c>
      <c r="I92" s="77">
        <v>3.9</v>
      </c>
      <c r="J92" s="77">
        <v>0.06</v>
      </c>
      <c r="K92" s="77">
        <v>11</v>
      </c>
      <c r="L92" s="77">
        <v>35</v>
      </c>
      <c r="M92" s="59">
        <v>3.9</v>
      </c>
      <c r="N92" s="59">
        <v>0</v>
      </c>
      <c r="O92" s="58">
        <v>3.9</v>
      </c>
      <c r="P92" s="58">
        <f t="shared" si="9"/>
        <v>0.04</v>
      </c>
      <c r="Q92" s="59">
        <v>0</v>
      </c>
      <c r="R92" s="77">
        <v>0.04</v>
      </c>
      <c r="S92" s="59">
        <v>0</v>
      </c>
      <c r="T92" s="58">
        <f t="shared" si="10"/>
        <v>0.04</v>
      </c>
      <c r="U92" s="126"/>
      <c r="V92" s="148"/>
    </row>
    <row r="93" ht="40.5" spans="1:22">
      <c r="A93" s="58"/>
      <c r="B93" s="58">
        <v>19</v>
      </c>
      <c r="C93" s="58" t="s">
        <v>448</v>
      </c>
      <c r="D93" s="77">
        <v>3.7</v>
      </c>
      <c r="E93" s="77">
        <v>3.7</v>
      </c>
      <c r="F93" s="77">
        <v>0.2</v>
      </c>
      <c r="G93" s="59">
        <v>0</v>
      </c>
      <c r="H93" s="59">
        <v>0</v>
      </c>
      <c r="I93" s="77">
        <v>3.7</v>
      </c>
      <c r="J93" s="77">
        <v>0.2</v>
      </c>
      <c r="K93" s="77">
        <v>23</v>
      </c>
      <c r="L93" s="77">
        <v>40</v>
      </c>
      <c r="M93" s="59">
        <v>3.7</v>
      </c>
      <c r="N93" s="59">
        <v>0</v>
      </c>
      <c r="O93" s="58">
        <v>3.7</v>
      </c>
      <c r="P93" s="58">
        <f t="shared" si="9"/>
        <v>0.12</v>
      </c>
      <c r="Q93" s="59">
        <v>0</v>
      </c>
      <c r="R93" s="77">
        <v>0.12</v>
      </c>
      <c r="S93" s="59">
        <v>0</v>
      </c>
      <c r="T93" s="58">
        <f t="shared" si="10"/>
        <v>0.12</v>
      </c>
      <c r="U93" s="126"/>
      <c r="V93" s="148"/>
    </row>
    <row r="94" ht="27" spans="1:22">
      <c r="A94" s="58"/>
      <c r="B94" s="58">
        <v>20</v>
      </c>
      <c r="C94" s="58" t="s">
        <v>449</v>
      </c>
      <c r="D94" s="77">
        <v>15</v>
      </c>
      <c r="E94" s="77">
        <v>15</v>
      </c>
      <c r="F94" s="77">
        <v>0.9</v>
      </c>
      <c r="G94" s="59">
        <v>0</v>
      </c>
      <c r="H94" s="59">
        <v>0</v>
      </c>
      <c r="I94" s="77">
        <v>15</v>
      </c>
      <c r="J94" s="77">
        <v>0.9</v>
      </c>
      <c r="K94" s="77">
        <v>30</v>
      </c>
      <c r="L94" s="77">
        <v>100</v>
      </c>
      <c r="M94" s="59">
        <v>15</v>
      </c>
      <c r="N94" s="59">
        <v>0</v>
      </c>
      <c r="O94" s="58">
        <v>15</v>
      </c>
      <c r="P94" s="58">
        <f t="shared" si="9"/>
        <v>0.54</v>
      </c>
      <c r="Q94" s="59">
        <v>0</v>
      </c>
      <c r="R94" s="77">
        <v>0.54</v>
      </c>
      <c r="S94" s="59">
        <v>0</v>
      </c>
      <c r="T94" s="58">
        <f t="shared" si="10"/>
        <v>0.54</v>
      </c>
      <c r="U94" s="126"/>
      <c r="V94" s="148"/>
    </row>
    <row r="95" ht="27" spans="1:22">
      <c r="A95" s="58"/>
      <c r="B95" s="58">
        <v>21</v>
      </c>
      <c r="C95" s="58" t="s">
        <v>450</v>
      </c>
      <c r="D95" s="77">
        <v>20</v>
      </c>
      <c r="E95" s="77">
        <v>20</v>
      </c>
      <c r="F95" s="77">
        <v>1.94</v>
      </c>
      <c r="G95" s="59">
        <v>0</v>
      </c>
      <c r="H95" s="59">
        <v>0</v>
      </c>
      <c r="I95" s="77">
        <v>20</v>
      </c>
      <c r="J95" s="77">
        <v>1.94</v>
      </c>
      <c r="K95" s="77">
        <v>175</v>
      </c>
      <c r="L95" s="77">
        <v>500</v>
      </c>
      <c r="M95" s="59">
        <v>20</v>
      </c>
      <c r="N95" s="59">
        <v>0</v>
      </c>
      <c r="O95" s="58">
        <v>20</v>
      </c>
      <c r="P95" s="58">
        <f t="shared" si="9"/>
        <v>1.36</v>
      </c>
      <c r="Q95" s="59">
        <v>0</v>
      </c>
      <c r="R95" s="77">
        <v>1.36</v>
      </c>
      <c r="S95" s="59">
        <v>0</v>
      </c>
      <c r="T95" s="58">
        <f t="shared" si="10"/>
        <v>1.36</v>
      </c>
      <c r="U95" s="126"/>
      <c r="V95" s="148"/>
    </row>
    <row r="96" ht="27" spans="1:22">
      <c r="A96" s="58"/>
      <c r="B96" s="58">
        <v>22</v>
      </c>
      <c r="C96" s="58" t="s">
        <v>451</v>
      </c>
      <c r="D96" s="77">
        <v>6</v>
      </c>
      <c r="E96" s="77">
        <v>6</v>
      </c>
      <c r="F96" s="77">
        <v>0.81</v>
      </c>
      <c r="G96" s="59">
        <v>0</v>
      </c>
      <c r="H96" s="59">
        <v>0</v>
      </c>
      <c r="I96" s="77">
        <v>6</v>
      </c>
      <c r="J96" s="77">
        <v>0.81</v>
      </c>
      <c r="K96" s="77">
        <v>29</v>
      </c>
      <c r="L96" s="77">
        <v>194</v>
      </c>
      <c r="M96" s="59">
        <v>6</v>
      </c>
      <c r="N96" s="59">
        <v>0</v>
      </c>
      <c r="O96" s="58">
        <v>6</v>
      </c>
      <c r="P96" s="58">
        <f t="shared" si="9"/>
        <v>0.56</v>
      </c>
      <c r="Q96" s="59">
        <v>0</v>
      </c>
      <c r="R96" s="77">
        <v>0.56</v>
      </c>
      <c r="S96" s="59">
        <v>0</v>
      </c>
      <c r="T96" s="58">
        <f t="shared" si="10"/>
        <v>0.56</v>
      </c>
      <c r="U96" s="126"/>
      <c r="V96" s="148"/>
    </row>
    <row r="97" ht="27" spans="1:22">
      <c r="A97" s="58"/>
      <c r="B97" s="58">
        <v>23</v>
      </c>
      <c r="C97" s="58" t="s">
        <v>452</v>
      </c>
      <c r="D97" s="77">
        <v>4.9</v>
      </c>
      <c r="E97" s="77">
        <v>4.9</v>
      </c>
      <c r="F97" s="77">
        <v>0.32</v>
      </c>
      <c r="G97" s="59">
        <v>0</v>
      </c>
      <c r="H97" s="59">
        <v>0</v>
      </c>
      <c r="I97" s="77">
        <v>4.9</v>
      </c>
      <c r="J97" s="77">
        <v>0.32</v>
      </c>
      <c r="K97" s="77">
        <v>16</v>
      </c>
      <c r="L97" s="77">
        <v>50</v>
      </c>
      <c r="M97" s="59">
        <v>4.9</v>
      </c>
      <c r="N97" s="59">
        <v>0</v>
      </c>
      <c r="O97" s="58">
        <v>4.9</v>
      </c>
      <c r="P97" s="58">
        <f t="shared" si="9"/>
        <v>0.2</v>
      </c>
      <c r="Q97" s="59">
        <v>0</v>
      </c>
      <c r="R97" s="77">
        <v>0.2</v>
      </c>
      <c r="S97" s="59">
        <v>0</v>
      </c>
      <c r="T97" s="58">
        <f t="shared" si="10"/>
        <v>0.2</v>
      </c>
      <c r="U97" s="126"/>
      <c r="V97" s="148"/>
    </row>
    <row r="98" ht="40.5" spans="1:22">
      <c r="A98" s="58"/>
      <c r="B98" s="58">
        <v>24</v>
      </c>
      <c r="C98" s="58" t="s">
        <v>453</v>
      </c>
      <c r="D98" s="77">
        <v>6</v>
      </c>
      <c r="E98" s="77">
        <v>6</v>
      </c>
      <c r="F98" s="77">
        <v>0.5</v>
      </c>
      <c r="G98" s="59">
        <v>0</v>
      </c>
      <c r="H98" s="59">
        <v>0</v>
      </c>
      <c r="I98" s="77">
        <v>6</v>
      </c>
      <c r="J98" s="77">
        <v>0.5</v>
      </c>
      <c r="K98" s="77">
        <v>80</v>
      </c>
      <c r="L98" s="77">
        <v>240</v>
      </c>
      <c r="M98" s="59">
        <v>6</v>
      </c>
      <c r="N98" s="59">
        <v>0</v>
      </c>
      <c r="O98" s="58">
        <v>6</v>
      </c>
      <c r="P98" s="58">
        <f t="shared" si="9"/>
        <v>0.3</v>
      </c>
      <c r="Q98" s="59">
        <v>0</v>
      </c>
      <c r="R98" s="77">
        <v>0.3</v>
      </c>
      <c r="S98" s="59">
        <v>0</v>
      </c>
      <c r="T98" s="58">
        <f t="shared" si="10"/>
        <v>0.3</v>
      </c>
      <c r="U98" s="126"/>
      <c r="V98" s="148"/>
    </row>
    <row r="99" ht="27" spans="1:22">
      <c r="A99" s="58"/>
      <c r="B99" s="58">
        <v>25</v>
      </c>
      <c r="C99" s="58" t="s">
        <v>454</v>
      </c>
      <c r="D99" s="77">
        <v>5.8</v>
      </c>
      <c r="E99" s="77">
        <v>5.8</v>
      </c>
      <c r="F99" s="77">
        <v>0.78</v>
      </c>
      <c r="G99" s="59">
        <v>0</v>
      </c>
      <c r="H99" s="59">
        <v>0</v>
      </c>
      <c r="I99" s="77">
        <v>5.8</v>
      </c>
      <c r="J99" s="77">
        <v>0.78</v>
      </c>
      <c r="K99" s="77">
        <v>63</v>
      </c>
      <c r="L99" s="77">
        <v>189</v>
      </c>
      <c r="M99" s="59">
        <v>5.8</v>
      </c>
      <c r="N99" s="59">
        <v>0</v>
      </c>
      <c r="O99" s="58">
        <v>5.8</v>
      </c>
      <c r="P99" s="58">
        <f t="shared" si="9"/>
        <v>0.47</v>
      </c>
      <c r="Q99" s="59">
        <v>0</v>
      </c>
      <c r="R99" s="77">
        <v>0.47</v>
      </c>
      <c r="S99" s="59">
        <v>0</v>
      </c>
      <c r="T99" s="58">
        <f t="shared" si="10"/>
        <v>0.47</v>
      </c>
      <c r="U99" s="126"/>
      <c r="V99" s="149"/>
    </row>
    <row r="100" ht="27" spans="1:22">
      <c r="A100" s="127" t="s">
        <v>455</v>
      </c>
      <c r="B100" s="127"/>
      <c r="C100" s="127"/>
      <c r="D100" s="127"/>
      <c r="E100" s="127"/>
      <c r="F100" s="127"/>
      <c r="G100" s="127"/>
      <c r="H100" s="127"/>
      <c r="I100" s="127"/>
      <c r="J100" s="127"/>
      <c r="K100" s="127"/>
      <c r="L100" s="127"/>
      <c r="M100" s="127"/>
      <c r="N100" s="127"/>
      <c r="O100" s="127"/>
      <c r="P100" s="127"/>
      <c r="Q100" s="127"/>
      <c r="R100" s="127"/>
      <c r="S100" s="127"/>
      <c r="T100" s="127"/>
      <c r="U100" s="127"/>
      <c r="V100" s="127"/>
    </row>
    <row r="101" spans="1:22">
      <c r="A101" s="57" t="s">
        <v>337</v>
      </c>
      <c r="B101" s="57" t="s">
        <v>267</v>
      </c>
      <c r="C101" s="57" t="s">
        <v>338</v>
      </c>
      <c r="D101" s="57"/>
      <c r="E101" s="57"/>
      <c r="F101" s="57"/>
      <c r="G101" s="57"/>
      <c r="H101" s="57"/>
      <c r="I101" s="57" t="s">
        <v>339</v>
      </c>
      <c r="J101" s="57"/>
      <c r="K101" s="57"/>
      <c r="L101" s="57"/>
      <c r="M101" s="57" t="s">
        <v>340</v>
      </c>
      <c r="N101" s="57"/>
      <c r="O101" s="57"/>
      <c r="P101" s="57" t="s">
        <v>341</v>
      </c>
      <c r="Q101" s="57"/>
      <c r="R101" s="57"/>
      <c r="S101" s="57"/>
      <c r="T101" s="57"/>
      <c r="U101" s="57"/>
      <c r="V101" s="57" t="s">
        <v>343</v>
      </c>
    </row>
    <row r="102" spans="1:22">
      <c r="A102" s="57"/>
      <c r="B102" s="57"/>
      <c r="C102" s="57" t="s">
        <v>2</v>
      </c>
      <c r="D102" s="57" t="s">
        <v>344</v>
      </c>
      <c r="E102" s="57" t="s">
        <v>345</v>
      </c>
      <c r="F102" s="57" t="s">
        <v>346</v>
      </c>
      <c r="G102" s="57" t="s">
        <v>347</v>
      </c>
      <c r="H102" s="57" t="s">
        <v>348</v>
      </c>
      <c r="I102" s="57" t="s">
        <v>272</v>
      </c>
      <c r="J102" s="57" t="s">
        <v>349</v>
      </c>
      <c r="K102" s="57" t="s">
        <v>350</v>
      </c>
      <c r="L102" s="57" t="s">
        <v>351</v>
      </c>
      <c r="M102" s="57" t="s">
        <v>352</v>
      </c>
      <c r="N102" s="57" t="s">
        <v>353</v>
      </c>
      <c r="O102" s="57" t="s">
        <v>354</v>
      </c>
      <c r="P102" s="57" t="s">
        <v>355</v>
      </c>
      <c r="Q102" s="57"/>
      <c r="R102" s="57"/>
      <c r="S102" s="57" t="s">
        <v>356</v>
      </c>
      <c r="T102" s="57" t="s">
        <v>357</v>
      </c>
      <c r="U102" s="57" t="s">
        <v>342</v>
      </c>
      <c r="V102" s="57"/>
    </row>
    <row r="103" ht="27" spans="1:22">
      <c r="A103" s="57"/>
      <c r="B103" s="57"/>
      <c r="C103" s="57"/>
      <c r="D103" s="57"/>
      <c r="E103" s="57"/>
      <c r="F103" s="57"/>
      <c r="G103" s="57"/>
      <c r="H103" s="57"/>
      <c r="I103" s="57"/>
      <c r="J103" s="57"/>
      <c r="K103" s="57"/>
      <c r="L103" s="57"/>
      <c r="M103" s="57"/>
      <c r="N103" s="57"/>
      <c r="O103" s="57"/>
      <c r="P103" s="57" t="s">
        <v>222</v>
      </c>
      <c r="Q103" s="57" t="s">
        <v>358</v>
      </c>
      <c r="R103" s="57" t="s">
        <v>359</v>
      </c>
      <c r="S103" s="57"/>
      <c r="T103" s="57"/>
      <c r="U103" s="57"/>
      <c r="V103" s="57"/>
    </row>
    <row r="104" spans="1:22">
      <c r="A104" s="57" t="s">
        <v>17</v>
      </c>
      <c r="B104" s="57">
        <f>B107</f>
        <v>3</v>
      </c>
      <c r="C104" s="57">
        <f t="shared" ref="C104:T104" si="11">SUM(C105:C107)</f>
        <v>0</v>
      </c>
      <c r="D104" s="57">
        <f t="shared" si="11"/>
        <v>159.66</v>
      </c>
      <c r="E104" s="57">
        <f t="shared" si="11"/>
        <v>159.66</v>
      </c>
      <c r="F104" s="145">
        <f t="shared" si="11"/>
        <v>3.5593</v>
      </c>
      <c r="G104" s="57">
        <f t="shared" si="11"/>
        <v>0</v>
      </c>
      <c r="H104" s="57">
        <f t="shared" si="11"/>
        <v>0</v>
      </c>
      <c r="I104" s="57">
        <f t="shared" si="11"/>
        <v>159.66</v>
      </c>
      <c r="J104" s="145">
        <f t="shared" si="11"/>
        <v>3.5593</v>
      </c>
      <c r="K104" s="57">
        <f t="shared" si="11"/>
        <v>478</v>
      </c>
      <c r="L104" s="57">
        <f t="shared" si="11"/>
        <v>1274</v>
      </c>
      <c r="M104" s="57">
        <f t="shared" si="11"/>
        <v>159.66</v>
      </c>
      <c r="N104" s="57">
        <f t="shared" si="11"/>
        <v>13</v>
      </c>
      <c r="O104" s="57">
        <f t="shared" si="11"/>
        <v>146.66</v>
      </c>
      <c r="P104" s="146">
        <f t="shared" si="11"/>
        <v>3.55</v>
      </c>
      <c r="Q104" s="146">
        <f t="shared" si="11"/>
        <v>0</v>
      </c>
      <c r="R104" s="146">
        <f t="shared" si="11"/>
        <v>3.55</v>
      </c>
      <c r="S104" s="146">
        <f t="shared" si="11"/>
        <v>0</v>
      </c>
      <c r="T104" s="146">
        <f t="shared" si="11"/>
        <v>3.55</v>
      </c>
      <c r="U104" s="146"/>
      <c r="V104" s="146"/>
    </row>
    <row r="105" ht="40.5" spans="1:22">
      <c r="A105" s="112" t="s">
        <v>456</v>
      </c>
      <c r="B105" s="112">
        <v>1</v>
      </c>
      <c r="C105" s="58" t="s">
        <v>457</v>
      </c>
      <c r="D105" s="58">
        <v>135</v>
      </c>
      <c r="E105" s="58">
        <v>135</v>
      </c>
      <c r="F105" s="58">
        <v>2.1</v>
      </c>
      <c r="G105" s="112">
        <v>0</v>
      </c>
      <c r="H105" s="112">
        <v>0</v>
      </c>
      <c r="I105" s="58">
        <v>135</v>
      </c>
      <c r="J105" s="58">
        <v>2.1</v>
      </c>
      <c r="K105" s="58">
        <v>201</v>
      </c>
      <c r="L105" s="58">
        <v>804</v>
      </c>
      <c r="M105" s="58">
        <v>135</v>
      </c>
      <c r="N105" s="58">
        <v>13</v>
      </c>
      <c r="O105" s="112">
        <f>M105-N105</f>
        <v>122</v>
      </c>
      <c r="P105" s="80">
        <v>2.17</v>
      </c>
      <c r="Q105" s="112">
        <v>0</v>
      </c>
      <c r="R105" s="80">
        <v>2.17</v>
      </c>
      <c r="S105" s="112">
        <v>0</v>
      </c>
      <c r="T105" s="112">
        <f>P105-S105</f>
        <v>2.17</v>
      </c>
      <c r="U105" s="112"/>
      <c r="V105" s="112"/>
    </row>
    <row r="106" ht="40.5" spans="1:22">
      <c r="A106" s="112"/>
      <c r="B106" s="112">
        <v>2</v>
      </c>
      <c r="C106" s="58" t="s">
        <v>458</v>
      </c>
      <c r="D106" s="58">
        <v>12</v>
      </c>
      <c r="E106" s="58">
        <v>12</v>
      </c>
      <c r="F106" s="58">
        <v>0.8</v>
      </c>
      <c r="G106" s="112">
        <v>0</v>
      </c>
      <c r="H106" s="112">
        <v>0</v>
      </c>
      <c r="I106" s="58">
        <v>12</v>
      </c>
      <c r="J106" s="58">
        <v>0.8</v>
      </c>
      <c r="K106" s="58">
        <v>154</v>
      </c>
      <c r="L106" s="58">
        <v>230</v>
      </c>
      <c r="M106" s="58">
        <v>12</v>
      </c>
      <c r="N106" s="58">
        <v>0</v>
      </c>
      <c r="O106" s="112">
        <f>M106-N106</f>
        <v>12</v>
      </c>
      <c r="P106" s="80">
        <v>0.85</v>
      </c>
      <c r="Q106" s="112">
        <v>0</v>
      </c>
      <c r="R106" s="80">
        <v>0.85</v>
      </c>
      <c r="S106" s="112">
        <v>0</v>
      </c>
      <c r="T106" s="112">
        <f>P106-S106</f>
        <v>0.85</v>
      </c>
      <c r="U106" s="112"/>
      <c r="V106" s="112"/>
    </row>
    <row r="107" ht="40.5" spans="1:22">
      <c r="A107" s="112"/>
      <c r="B107" s="112">
        <v>3</v>
      </c>
      <c r="C107" s="58" t="s">
        <v>459</v>
      </c>
      <c r="D107" s="58">
        <v>12.66</v>
      </c>
      <c r="E107" s="58">
        <v>12.66</v>
      </c>
      <c r="F107" s="96">
        <v>0.6593</v>
      </c>
      <c r="G107" s="112">
        <v>0</v>
      </c>
      <c r="H107" s="112">
        <v>0</v>
      </c>
      <c r="I107" s="58">
        <v>12.66</v>
      </c>
      <c r="J107" s="96">
        <v>0.6593</v>
      </c>
      <c r="K107" s="58">
        <v>123</v>
      </c>
      <c r="L107" s="58">
        <v>240</v>
      </c>
      <c r="M107" s="58">
        <v>12.66</v>
      </c>
      <c r="N107" s="58">
        <v>0</v>
      </c>
      <c r="O107" s="112">
        <f>M107-N107</f>
        <v>12.66</v>
      </c>
      <c r="P107" s="80">
        <v>0.53</v>
      </c>
      <c r="Q107" s="112">
        <v>0</v>
      </c>
      <c r="R107" s="80">
        <v>0.53</v>
      </c>
      <c r="S107" s="112">
        <v>0</v>
      </c>
      <c r="T107" s="112">
        <f>P107-S107</f>
        <v>0.53</v>
      </c>
      <c r="U107" s="112"/>
      <c r="V107" s="112"/>
    </row>
  </sheetData>
  <mergeCells count="104">
    <mergeCell ref="A1:V1"/>
    <mergeCell ref="C2:H2"/>
    <mergeCell ref="I2:L2"/>
    <mergeCell ref="M2:O2"/>
    <mergeCell ref="P2:T2"/>
    <mergeCell ref="P3:R3"/>
    <mergeCell ref="A20:X20"/>
    <mergeCell ref="C21:H21"/>
    <mergeCell ref="I21:L21"/>
    <mergeCell ref="M21:O21"/>
    <mergeCell ref="P21:U21"/>
    <mergeCell ref="P22:R22"/>
    <mergeCell ref="A70:V70"/>
    <mergeCell ref="C71:H71"/>
    <mergeCell ref="I71:L71"/>
    <mergeCell ref="M71:O71"/>
    <mergeCell ref="P71:U71"/>
    <mergeCell ref="P72:R72"/>
    <mergeCell ref="A100:V100"/>
    <mergeCell ref="C101:H101"/>
    <mergeCell ref="I101:L101"/>
    <mergeCell ref="M101:O101"/>
    <mergeCell ref="P101:U101"/>
    <mergeCell ref="P102:R102"/>
    <mergeCell ref="A2:A4"/>
    <mergeCell ref="A21:A23"/>
    <mergeCell ref="A25:A69"/>
    <mergeCell ref="A71:A73"/>
    <mergeCell ref="A75:A99"/>
    <mergeCell ref="A101:A103"/>
    <mergeCell ref="A105:A107"/>
    <mergeCell ref="B2:B4"/>
    <mergeCell ref="B21:B23"/>
    <mergeCell ref="B71:B73"/>
    <mergeCell ref="B101:B103"/>
    <mergeCell ref="C3:C4"/>
    <mergeCell ref="C22:C23"/>
    <mergeCell ref="C72:C73"/>
    <mergeCell ref="C102:C103"/>
    <mergeCell ref="D3:D4"/>
    <mergeCell ref="D22:D23"/>
    <mergeCell ref="D72:D73"/>
    <mergeCell ref="D102:D103"/>
    <mergeCell ref="E3:E4"/>
    <mergeCell ref="E22:E23"/>
    <mergeCell ref="E72:E73"/>
    <mergeCell ref="E102:E103"/>
    <mergeCell ref="F3:F4"/>
    <mergeCell ref="F22:F23"/>
    <mergeCell ref="F72:F73"/>
    <mergeCell ref="F102:F103"/>
    <mergeCell ref="G3:G4"/>
    <mergeCell ref="G22:G23"/>
    <mergeCell ref="G72:G73"/>
    <mergeCell ref="G102:G103"/>
    <mergeCell ref="H3:H4"/>
    <mergeCell ref="H22:H23"/>
    <mergeCell ref="H72:H73"/>
    <mergeCell ref="H102:H103"/>
    <mergeCell ref="I3:I4"/>
    <mergeCell ref="I22:I23"/>
    <mergeCell ref="I72:I73"/>
    <mergeCell ref="I102:I103"/>
    <mergeCell ref="J3:J4"/>
    <mergeCell ref="J22:J23"/>
    <mergeCell ref="J72:J73"/>
    <mergeCell ref="J102:J103"/>
    <mergeCell ref="K3:K4"/>
    <mergeCell ref="K22:K23"/>
    <mergeCell ref="K72:K73"/>
    <mergeCell ref="K102:K103"/>
    <mergeCell ref="L3:L4"/>
    <mergeCell ref="L22:L23"/>
    <mergeCell ref="L72:L73"/>
    <mergeCell ref="L102:L103"/>
    <mergeCell ref="M3:M4"/>
    <mergeCell ref="M22:M23"/>
    <mergeCell ref="M72:M73"/>
    <mergeCell ref="M102:M103"/>
    <mergeCell ref="N3:N4"/>
    <mergeCell ref="N22:N23"/>
    <mergeCell ref="N72:N73"/>
    <mergeCell ref="N102:N103"/>
    <mergeCell ref="O3:O4"/>
    <mergeCell ref="O22:O23"/>
    <mergeCell ref="O72:O73"/>
    <mergeCell ref="O102:O103"/>
    <mergeCell ref="S3:S4"/>
    <mergeCell ref="S22:S23"/>
    <mergeCell ref="S72:S73"/>
    <mergeCell ref="S102:S103"/>
    <mergeCell ref="T3:T4"/>
    <mergeCell ref="T22:T23"/>
    <mergeCell ref="T72:T73"/>
    <mergeCell ref="T102:T103"/>
    <mergeCell ref="U2:U4"/>
    <mergeCell ref="U22:U23"/>
    <mergeCell ref="U72:U74"/>
    <mergeCell ref="U102:U103"/>
    <mergeCell ref="V2:V4"/>
    <mergeCell ref="V71:V74"/>
    <mergeCell ref="V75:V99"/>
    <mergeCell ref="V101:V103"/>
    <mergeCell ref="X21:X24"/>
  </mergeCell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B87"/>
  <sheetViews>
    <sheetView topLeftCell="A67" workbookViewId="0">
      <selection activeCell="R9" sqref="R9"/>
    </sheetView>
  </sheetViews>
  <sheetFormatPr defaultColWidth="9" defaultRowHeight="14.25"/>
  <sheetData>
    <row r="1" ht="27" spans="1:27">
      <c r="A1" s="56" t="s">
        <v>460</v>
      </c>
      <c r="B1" s="56"/>
      <c r="C1" s="56"/>
      <c r="D1" s="56"/>
      <c r="E1" s="56"/>
      <c r="F1" s="56"/>
      <c r="G1" s="56"/>
      <c r="H1" s="56"/>
      <c r="I1" s="56"/>
      <c r="J1" s="56"/>
      <c r="K1" s="56"/>
      <c r="L1" s="56"/>
      <c r="M1" s="56"/>
      <c r="N1" s="56"/>
      <c r="O1" s="56"/>
      <c r="P1" s="56"/>
      <c r="Q1" s="56"/>
      <c r="R1" s="56"/>
      <c r="S1" s="56"/>
      <c r="T1" s="56"/>
      <c r="U1" s="56"/>
      <c r="V1" s="56"/>
      <c r="W1" s="56"/>
      <c r="X1" s="56"/>
      <c r="Y1" s="56"/>
      <c r="Z1" s="112"/>
      <c r="AA1" s="112"/>
    </row>
    <row r="2" spans="1:27">
      <c r="A2" s="57" t="s">
        <v>267</v>
      </c>
      <c r="B2" s="57" t="s">
        <v>338</v>
      </c>
      <c r="C2" s="57"/>
      <c r="D2" s="57"/>
      <c r="E2" s="57"/>
      <c r="F2" s="57"/>
      <c r="G2" s="57"/>
      <c r="H2" s="57" t="s">
        <v>339</v>
      </c>
      <c r="I2" s="57"/>
      <c r="J2" s="57"/>
      <c r="K2" s="57"/>
      <c r="L2" s="57" t="s">
        <v>340</v>
      </c>
      <c r="M2" s="57"/>
      <c r="N2" s="57"/>
      <c r="O2" s="57" t="s">
        <v>341</v>
      </c>
      <c r="P2" s="57"/>
      <c r="Q2" s="57"/>
      <c r="R2" s="57"/>
      <c r="S2" s="57"/>
      <c r="T2" s="57" t="s">
        <v>264</v>
      </c>
      <c r="U2" s="57"/>
      <c r="V2" s="57"/>
      <c r="W2" s="57"/>
      <c r="X2" s="97" t="s">
        <v>461</v>
      </c>
      <c r="Y2" s="97" t="s">
        <v>378</v>
      </c>
      <c r="Z2" s="97"/>
      <c r="AA2" s="112"/>
    </row>
    <row r="3" spans="1:27">
      <c r="A3" s="57"/>
      <c r="B3" s="57" t="s">
        <v>2</v>
      </c>
      <c r="C3" s="57" t="s">
        <v>344</v>
      </c>
      <c r="D3" s="57" t="s">
        <v>345</v>
      </c>
      <c r="E3" s="57" t="s">
        <v>346</v>
      </c>
      <c r="F3" s="57" t="s">
        <v>347</v>
      </c>
      <c r="G3" s="57" t="s">
        <v>348</v>
      </c>
      <c r="H3" s="57" t="s">
        <v>272</v>
      </c>
      <c r="I3" s="57" t="s">
        <v>349</v>
      </c>
      <c r="J3" s="57" t="s">
        <v>350</v>
      </c>
      <c r="K3" s="57" t="s">
        <v>351</v>
      </c>
      <c r="L3" s="57" t="s">
        <v>352</v>
      </c>
      <c r="M3" s="57" t="s">
        <v>353</v>
      </c>
      <c r="N3" s="57" t="s">
        <v>354</v>
      </c>
      <c r="O3" s="57" t="s">
        <v>355</v>
      </c>
      <c r="P3" s="57"/>
      <c r="Q3" s="57"/>
      <c r="R3" s="57" t="s">
        <v>356</v>
      </c>
      <c r="S3" s="57" t="s">
        <v>357</v>
      </c>
      <c r="T3" s="57" t="s">
        <v>280</v>
      </c>
      <c r="U3" s="57" t="s">
        <v>281</v>
      </c>
      <c r="V3" s="57" t="s">
        <v>462</v>
      </c>
      <c r="W3" s="57" t="s">
        <v>283</v>
      </c>
      <c r="X3" s="97"/>
      <c r="Y3" s="97"/>
      <c r="Z3" s="97"/>
      <c r="AA3" s="112"/>
    </row>
    <row r="4" ht="54" spans="1:27">
      <c r="A4" s="57"/>
      <c r="B4" s="57"/>
      <c r="C4" s="57"/>
      <c r="D4" s="57"/>
      <c r="E4" s="57"/>
      <c r="F4" s="57"/>
      <c r="G4" s="57"/>
      <c r="H4" s="57"/>
      <c r="I4" s="57"/>
      <c r="J4" s="57"/>
      <c r="K4" s="57"/>
      <c r="L4" s="57"/>
      <c r="M4" s="57"/>
      <c r="N4" s="57"/>
      <c r="O4" s="57" t="s">
        <v>222</v>
      </c>
      <c r="P4" s="57" t="s">
        <v>358</v>
      </c>
      <c r="Q4" s="57" t="s">
        <v>359</v>
      </c>
      <c r="R4" s="57"/>
      <c r="S4" s="57"/>
      <c r="T4" s="57"/>
      <c r="U4" s="57"/>
      <c r="V4" s="57"/>
      <c r="W4" s="57"/>
      <c r="X4" s="97"/>
      <c r="Y4" s="121" t="s">
        <v>379</v>
      </c>
      <c r="Z4" s="122" t="s">
        <v>349</v>
      </c>
      <c r="AA4" s="112"/>
    </row>
    <row r="5" spans="1:27">
      <c r="A5" s="57" t="s">
        <v>17</v>
      </c>
      <c r="B5" s="57">
        <v>20</v>
      </c>
      <c r="C5" s="57"/>
      <c r="D5" s="57">
        <f>D8+D9+D10+D11+D12+D13+D14+D15+D16+D17+D18+D19+D20+D21+D22+D23+D24+D25</f>
        <v>14054.66</v>
      </c>
      <c r="E5" s="57">
        <f>E8+E9+E10+E11+E12+E13+E14+E15+E16+E17+E18+E19+E20+E21+E22+E23+E24+E25</f>
        <v>569.48672</v>
      </c>
      <c r="F5" s="57">
        <f>F8+F9+F10+F11+F12+F13+F14+F15+F16+F17+F18+F19+F20+F21+F22+F23+F24+F25</f>
        <v>2208.82</v>
      </c>
      <c r="G5" s="57">
        <f>G8+G9+G10+G11+G12+G13+G14+G15+G16+G17+G18+G19+G20+G21+G22+G23+G24+G25</f>
        <v>79.08</v>
      </c>
      <c r="H5" s="57">
        <f>H6+H7+H8+H9+H10+H11+H12+H13+H14+H15+H16+H17+H18+H19+H20+H21+H22+H23+H24+H25</f>
        <v>10967.3533333333</v>
      </c>
      <c r="I5" s="57">
        <f t="shared" ref="I5:Z5" si="0">I6+I7+I8+I9+I10+I11+I12+I13+I14+I15+I16+I17+I18+I19+I20+I21+I22+I23+I24+I25</f>
        <v>431.573883333333</v>
      </c>
      <c r="J5" s="57">
        <f t="shared" si="0"/>
        <v>28484.3897058824</v>
      </c>
      <c r="K5" s="57">
        <f t="shared" si="0"/>
        <v>77381.6409313726</v>
      </c>
      <c r="L5" s="57">
        <f t="shared" si="0"/>
        <v>10967.3533333333</v>
      </c>
      <c r="M5" s="57">
        <f t="shared" si="0"/>
        <v>1206.5</v>
      </c>
      <c r="N5" s="57">
        <f t="shared" si="0"/>
        <v>9760.85333333334</v>
      </c>
      <c r="O5" s="57">
        <f t="shared" si="0"/>
        <v>203.478513333333</v>
      </c>
      <c r="P5" s="57">
        <f t="shared" si="0"/>
        <v>0</v>
      </c>
      <c r="Q5" s="57">
        <f t="shared" si="0"/>
        <v>203.478513333333</v>
      </c>
      <c r="R5" s="57">
        <f t="shared" si="0"/>
        <v>17.998</v>
      </c>
      <c r="S5" s="57">
        <f t="shared" si="0"/>
        <v>185.480513333333</v>
      </c>
      <c r="T5" s="57"/>
      <c r="U5" s="57"/>
      <c r="V5" s="57">
        <f t="shared" si="0"/>
        <v>0</v>
      </c>
      <c r="W5" s="57"/>
      <c r="X5" s="57">
        <f t="shared" si="0"/>
        <v>2218</v>
      </c>
      <c r="Y5" s="57">
        <f t="shared" si="0"/>
        <v>4375</v>
      </c>
      <c r="Z5" s="57">
        <f t="shared" si="0"/>
        <v>47.44</v>
      </c>
      <c r="AA5" s="112"/>
    </row>
    <row r="6" spans="1:27">
      <c r="A6" s="58">
        <v>1</v>
      </c>
      <c r="B6" s="58" t="s">
        <v>463</v>
      </c>
      <c r="C6" s="59" t="s">
        <v>285</v>
      </c>
      <c r="D6" s="59" t="s">
        <v>285</v>
      </c>
      <c r="E6" s="59" t="s">
        <v>285</v>
      </c>
      <c r="F6" s="59" t="s">
        <v>285</v>
      </c>
      <c r="G6" s="59" t="s">
        <v>285</v>
      </c>
      <c r="H6" s="60">
        <v>1379.66666666667</v>
      </c>
      <c r="I6" s="83">
        <v>58.4333333333333</v>
      </c>
      <c r="J6" s="60">
        <v>4690</v>
      </c>
      <c r="K6" s="60">
        <v>10786.6666666667</v>
      </c>
      <c r="L6" s="60">
        <f>H6</f>
        <v>1379.66666666667</v>
      </c>
      <c r="M6" s="59">
        <v>0</v>
      </c>
      <c r="N6" s="61">
        <v>1379.66666666667</v>
      </c>
      <c r="O6" s="84">
        <f>SUM(P6:Q6)</f>
        <v>33.7333333333333</v>
      </c>
      <c r="P6" s="59">
        <v>0</v>
      </c>
      <c r="Q6" s="83">
        <v>33.7333333333333</v>
      </c>
      <c r="R6" s="58">
        <v>0</v>
      </c>
      <c r="S6" s="96">
        <f t="shared" ref="S6:S25" si="1">O6-R6</f>
        <v>33.7333333333333</v>
      </c>
      <c r="T6" s="98" t="s">
        <v>287</v>
      </c>
      <c r="U6" s="99" t="s">
        <v>288</v>
      </c>
      <c r="V6" s="100"/>
      <c r="W6" s="101" t="s">
        <v>295</v>
      </c>
      <c r="X6" s="99">
        <v>0</v>
      </c>
      <c r="Y6" s="99">
        <v>2500</v>
      </c>
      <c r="Z6" s="112">
        <v>22.5</v>
      </c>
      <c r="AA6" s="112"/>
    </row>
    <row r="7" spans="1:27">
      <c r="A7" s="58">
        <v>2</v>
      </c>
      <c r="B7" s="58" t="s">
        <v>464</v>
      </c>
      <c r="C7" s="59" t="s">
        <v>285</v>
      </c>
      <c r="D7" s="59" t="s">
        <v>285</v>
      </c>
      <c r="E7" s="59" t="s">
        <v>285</v>
      </c>
      <c r="F7" s="59" t="s">
        <v>285</v>
      </c>
      <c r="G7" s="59" t="s">
        <v>285</v>
      </c>
      <c r="H7" s="60">
        <v>563.5</v>
      </c>
      <c r="I7" s="83">
        <v>28.135</v>
      </c>
      <c r="J7" s="60">
        <v>3532</v>
      </c>
      <c r="K7" s="60">
        <v>11853</v>
      </c>
      <c r="L7" s="60">
        <f>H7</f>
        <v>563.5</v>
      </c>
      <c r="M7" s="59">
        <v>177</v>
      </c>
      <c r="N7" s="59">
        <f>L7-M7</f>
        <v>386.5</v>
      </c>
      <c r="O7" s="61">
        <f>SUM(P7:Q7)</f>
        <v>13.05</v>
      </c>
      <c r="P7" s="59">
        <v>0</v>
      </c>
      <c r="Q7" s="60">
        <v>13.05</v>
      </c>
      <c r="R7" s="58">
        <v>0</v>
      </c>
      <c r="S7" s="58">
        <f t="shared" si="1"/>
        <v>13.05</v>
      </c>
      <c r="T7" s="102"/>
      <c r="U7" s="99"/>
      <c r="V7" s="100"/>
      <c r="W7" s="103"/>
      <c r="X7" s="99">
        <v>0</v>
      </c>
      <c r="Y7" s="99">
        <v>350</v>
      </c>
      <c r="Z7" s="112">
        <v>3.15</v>
      </c>
      <c r="AA7" s="112"/>
    </row>
    <row r="8" spans="1:27">
      <c r="A8" s="58">
        <v>3</v>
      </c>
      <c r="B8" s="59" t="s">
        <v>465</v>
      </c>
      <c r="C8" s="59">
        <v>1873</v>
      </c>
      <c r="D8" s="59">
        <v>1776</v>
      </c>
      <c r="E8" s="59">
        <v>88</v>
      </c>
      <c r="F8" s="59">
        <v>0</v>
      </c>
      <c r="G8" s="59">
        <v>0</v>
      </c>
      <c r="H8" s="61">
        <f t="shared" ref="H8:I10" si="2">D8-F8</f>
        <v>1776</v>
      </c>
      <c r="I8" s="61">
        <f t="shared" si="2"/>
        <v>88</v>
      </c>
      <c r="J8" s="59">
        <v>2822</v>
      </c>
      <c r="K8" s="59">
        <v>8270</v>
      </c>
      <c r="L8" s="61">
        <f>H8</f>
        <v>1776</v>
      </c>
      <c r="M8" s="59">
        <v>381</v>
      </c>
      <c r="N8" s="59">
        <f>L8-M8</f>
        <v>1395</v>
      </c>
      <c r="O8" s="61">
        <f>SUM(P8:Q8)</f>
        <v>40.8</v>
      </c>
      <c r="P8" s="59">
        <v>0</v>
      </c>
      <c r="Q8" s="59">
        <v>40.8</v>
      </c>
      <c r="R8" s="58">
        <v>0</v>
      </c>
      <c r="S8" s="59">
        <f t="shared" si="1"/>
        <v>40.8</v>
      </c>
      <c r="T8" s="102"/>
      <c r="U8" s="99"/>
      <c r="V8" s="100"/>
      <c r="W8" s="103"/>
      <c r="X8" s="104">
        <v>0</v>
      </c>
      <c r="Y8" s="104"/>
      <c r="Z8" s="112"/>
      <c r="AA8" s="112"/>
    </row>
    <row r="9" spans="1:27">
      <c r="A9" s="58">
        <v>4</v>
      </c>
      <c r="B9" s="59" t="s">
        <v>466</v>
      </c>
      <c r="C9" s="61">
        <v>1901</v>
      </c>
      <c r="D9" s="61">
        <v>1417</v>
      </c>
      <c r="E9" s="61">
        <v>71</v>
      </c>
      <c r="F9" s="61">
        <v>42.6</v>
      </c>
      <c r="G9" s="61">
        <v>2.6</v>
      </c>
      <c r="H9" s="61">
        <f t="shared" si="2"/>
        <v>1374.4</v>
      </c>
      <c r="I9" s="61">
        <f t="shared" si="2"/>
        <v>68.4</v>
      </c>
      <c r="J9" s="61">
        <v>2784</v>
      </c>
      <c r="K9" s="61">
        <v>8485</v>
      </c>
      <c r="L9" s="61">
        <f>H9</f>
        <v>1374.4</v>
      </c>
      <c r="M9" s="65">
        <v>0</v>
      </c>
      <c r="N9" s="61">
        <f>L9-M9</f>
        <v>1374.4</v>
      </c>
      <c r="O9" s="61">
        <f>SUM(P9:Q9)</f>
        <v>32.15</v>
      </c>
      <c r="P9" s="59">
        <v>0</v>
      </c>
      <c r="Q9" s="61">
        <v>32.15</v>
      </c>
      <c r="R9" s="105">
        <v>4.6688</v>
      </c>
      <c r="S9" s="105">
        <f t="shared" si="1"/>
        <v>27.4812</v>
      </c>
      <c r="T9" s="102"/>
      <c r="U9" s="99"/>
      <c r="V9" s="100"/>
      <c r="W9" s="103"/>
      <c r="X9" s="104">
        <v>0</v>
      </c>
      <c r="Y9" s="104">
        <v>400</v>
      </c>
      <c r="Z9" s="112">
        <v>8.16</v>
      </c>
      <c r="AA9" s="112"/>
    </row>
    <row r="10" ht="27" spans="1:27">
      <c r="A10" s="58">
        <v>5</v>
      </c>
      <c r="B10" s="58" t="s">
        <v>467</v>
      </c>
      <c r="C10" s="62">
        <v>65</v>
      </c>
      <c r="D10" s="63">
        <v>65</v>
      </c>
      <c r="E10" s="64">
        <v>3.50225</v>
      </c>
      <c r="F10" s="58">
        <v>0</v>
      </c>
      <c r="G10" s="58">
        <v>0</v>
      </c>
      <c r="H10" s="60">
        <f t="shared" si="2"/>
        <v>65</v>
      </c>
      <c r="I10" s="83">
        <f t="shared" si="2"/>
        <v>3.50225</v>
      </c>
      <c r="J10" s="85">
        <v>220.698529411765</v>
      </c>
      <c r="K10" s="85">
        <v>551.746323529412</v>
      </c>
      <c r="L10" s="60">
        <f>H10</f>
        <v>65</v>
      </c>
      <c r="M10" s="58">
        <v>0</v>
      </c>
      <c r="N10" s="63">
        <v>65</v>
      </c>
      <c r="O10" s="61">
        <v>3.05</v>
      </c>
      <c r="P10" s="59">
        <v>0</v>
      </c>
      <c r="Q10" s="61">
        <v>3.05</v>
      </c>
      <c r="R10" s="58">
        <v>0</v>
      </c>
      <c r="S10" s="58">
        <f t="shared" si="1"/>
        <v>3.05</v>
      </c>
      <c r="T10" s="102"/>
      <c r="U10" s="99"/>
      <c r="V10" s="100"/>
      <c r="W10" s="103"/>
      <c r="X10" s="99">
        <v>0</v>
      </c>
      <c r="Y10" s="99">
        <v>240</v>
      </c>
      <c r="Z10" s="112">
        <v>4.9</v>
      </c>
      <c r="AA10" s="112"/>
    </row>
    <row r="11" ht="28.5" spans="1:27">
      <c r="A11" s="58">
        <v>6</v>
      </c>
      <c r="B11" s="59" t="s">
        <v>468</v>
      </c>
      <c r="C11" s="65">
        <v>3110</v>
      </c>
      <c r="D11" s="65">
        <v>430.95</v>
      </c>
      <c r="E11" s="65">
        <v>2.74</v>
      </c>
      <c r="F11" s="65">
        <v>163.31</v>
      </c>
      <c r="G11" s="65">
        <v>2.74</v>
      </c>
      <c r="H11" s="65">
        <v>267.64</v>
      </c>
      <c r="I11" s="65">
        <v>0</v>
      </c>
      <c r="J11" s="65">
        <v>0</v>
      </c>
      <c r="K11" s="65">
        <v>0</v>
      </c>
      <c r="L11" s="65">
        <v>267.64</v>
      </c>
      <c r="M11" s="65">
        <v>0</v>
      </c>
      <c r="N11" s="65">
        <v>267.64</v>
      </c>
      <c r="O11" s="86">
        <v>0.6463</v>
      </c>
      <c r="P11" s="59">
        <v>0</v>
      </c>
      <c r="Q11" s="86">
        <v>0.6463</v>
      </c>
      <c r="R11" s="86">
        <v>0.6463</v>
      </c>
      <c r="S11" s="59">
        <f t="shared" si="1"/>
        <v>0</v>
      </c>
      <c r="T11" s="102"/>
      <c r="U11" s="99"/>
      <c r="V11" s="106"/>
      <c r="W11" s="103"/>
      <c r="X11" s="62">
        <v>0</v>
      </c>
      <c r="Y11" s="62"/>
      <c r="Z11" s="112"/>
      <c r="AA11" s="99" t="s">
        <v>367</v>
      </c>
    </row>
    <row r="12" ht="28.5" spans="1:27">
      <c r="A12" s="58">
        <v>7</v>
      </c>
      <c r="B12" s="59" t="s">
        <v>376</v>
      </c>
      <c r="C12" s="65">
        <v>1600</v>
      </c>
      <c r="D12" s="65">
        <v>808.4</v>
      </c>
      <c r="E12" s="65">
        <v>2.56</v>
      </c>
      <c r="F12" s="65">
        <v>115.93</v>
      </c>
      <c r="G12" s="65">
        <v>2.56</v>
      </c>
      <c r="H12" s="66">
        <v>692.47</v>
      </c>
      <c r="I12" s="65">
        <v>0</v>
      </c>
      <c r="J12" s="65">
        <v>0</v>
      </c>
      <c r="K12" s="65">
        <v>0</v>
      </c>
      <c r="L12" s="66">
        <v>692.47</v>
      </c>
      <c r="M12" s="65">
        <v>0</v>
      </c>
      <c r="N12" s="66">
        <v>692.47</v>
      </c>
      <c r="O12" s="86">
        <v>0.7429</v>
      </c>
      <c r="P12" s="59">
        <v>0</v>
      </c>
      <c r="Q12" s="86">
        <v>0.7429</v>
      </c>
      <c r="R12" s="86">
        <v>0.7429</v>
      </c>
      <c r="S12" s="59">
        <f t="shared" si="1"/>
        <v>0</v>
      </c>
      <c r="T12" s="102"/>
      <c r="U12" s="99"/>
      <c r="V12" s="106"/>
      <c r="W12" s="103"/>
      <c r="X12" s="58">
        <v>0</v>
      </c>
      <c r="Y12" s="58"/>
      <c r="Z12" s="112"/>
      <c r="AA12" s="99" t="s">
        <v>367</v>
      </c>
    </row>
    <row r="13" ht="28.5" spans="1:27">
      <c r="A13" s="58">
        <v>8</v>
      </c>
      <c r="B13" s="58" t="s">
        <v>469</v>
      </c>
      <c r="C13" s="67">
        <v>96</v>
      </c>
      <c r="D13" s="60">
        <v>0</v>
      </c>
      <c r="E13" s="68">
        <v>2.6033</v>
      </c>
      <c r="F13" s="59">
        <v>0</v>
      </c>
      <c r="G13" s="59">
        <v>0</v>
      </c>
      <c r="H13" s="60">
        <v>0</v>
      </c>
      <c r="I13" s="87">
        <f>E13-G13</f>
        <v>2.6033</v>
      </c>
      <c r="J13" s="88">
        <v>323.691176470588</v>
      </c>
      <c r="K13" s="88">
        <v>809.227941176471</v>
      </c>
      <c r="L13" s="60">
        <f>H13</f>
        <v>0</v>
      </c>
      <c r="M13" s="58">
        <v>0</v>
      </c>
      <c r="N13" s="60">
        <f>L13-M13</f>
        <v>0</v>
      </c>
      <c r="O13" s="83">
        <f>SUM(P13:Q13)</f>
        <v>1.56198</v>
      </c>
      <c r="P13" s="60">
        <f>L13</f>
        <v>0</v>
      </c>
      <c r="Q13" s="96">
        <f>I13*0.6</f>
        <v>1.56198</v>
      </c>
      <c r="R13" s="60">
        <f>N13</f>
        <v>0</v>
      </c>
      <c r="S13" s="96">
        <f t="shared" si="1"/>
        <v>1.56198</v>
      </c>
      <c r="T13" s="102"/>
      <c r="U13" s="99"/>
      <c r="V13" s="106"/>
      <c r="W13" s="103"/>
      <c r="X13" s="59">
        <v>0</v>
      </c>
      <c r="Y13" s="59"/>
      <c r="Z13" s="112"/>
      <c r="AA13" s="99" t="s">
        <v>367</v>
      </c>
    </row>
    <row r="14" ht="28.5" spans="1:27">
      <c r="A14" s="58">
        <v>9</v>
      </c>
      <c r="B14" s="69" t="s">
        <v>470</v>
      </c>
      <c r="C14" s="69">
        <v>73</v>
      </c>
      <c r="D14" s="60">
        <v>0</v>
      </c>
      <c r="E14" s="67">
        <v>3.2</v>
      </c>
      <c r="F14" s="59">
        <v>0</v>
      </c>
      <c r="G14" s="59">
        <v>0</v>
      </c>
      <c r="H14" s="60">
        <v>0</v>
      </c>
      <c r="I14" s="60">
        <f>E14-G14</f>
        <v>3.2</v>
      </c>
      <c r="J14" s="58">
        <v>528</v>
      </c>
      <c r="K14" s="58">
        <v>1320</v>
      </c>
      <c r="L14" s="60">
        <f>H14</f>
        <v>0</v>
      </c>
      <c r="M14" s="58">
        <v>0</v>
      </c>
      <c r="N14" s="60">
        <f>L14-M14</f>
        <v>0</v>
      </c>
      <c r="O14" s="60">
        <f>SUM(P14:Q14)</f>
        <v>1.92</v>
      </c>
      <c r="P14" s="60">
        <f>L14</f>
        <v>0</v>
      </c>
      <c r="Q14" s="58">
        <f>I14*0.6</f>
        <v>1.92</v>
      </c>
      <c r="R14" s="60">
        <f>N14</f>
        <v>0</v>
      </c>
      <c r="S14" s="58">
        <f t="shared" si="1"/>
        <v>1.92</v>
      </c>
      <c r="T14" s="102"/>
      <c r="U14" s="99"/>
      <c r="V14" s="106"/>
      <c r="W14" s="103"/>
      <c r="X14" s="59">
        <v>0</v>
      </c>
      <c r="Y14" s="59"/>
      <c r="Z14" s="112"/>
      <c r="AA14" s="99" t="s">
        <v>367</v>
      </c>
    </row>
    <row r="15" ht="28.5" spans="1:27">
      <c r="A15" s="58">
        <v>10</v>
      </c>
      <c r="B15" s="59" t="s">
        <v>463</v>
      </c>
      <c r="C15" s="61">
        <v>7108</v>
      </c>
      <c r="D15" s="61">
        <v>4511</v>
      </c>
      <c r="E15" s="61">
        <v>225</v>
      </c>
      <c r="F15" s="61">
        <v>409.34</v>
      </c>
      <c r="G15" s="61">
        <v>51.98</v>
      </c>
      <c r="H15" s="61">
        <v>1379.66666666667</v>
      </c>
      <c r="I15" s="84">
        <v>56.15</v>
      </c>
      <c r="J15" s="61">
        <v>4641</v>
      </c>
      <c r="K15" s="61">
        <v>10676</v>
      </c>
      <c r="L15" s="61">
        <f>H15</f>
        <v>1379.66666666667</v>
      </c>
      <c r="M15" s="59">
        <v>85</v>
      </c>
      <c r="N15" s="61">
        <f>L15-M15</f>
        <v>1294.66666666667</v>
      </c>
      <c r="O15" s="84">
        <v>33.6</v>
      </c>
      <c r="P15" s="59">
        <v>0</v>
      </c>
      <c r="Q15" s="84">
        <f>O15</f>
        <v>33.6</v>
      </c>
      <c r="R15" s="59">
        <v>0</v>
      </c>
      <c r="S15" s="105">
        <f t="shared" si="1"/>
        <v>33.6</v>
      </c>
      <c r="T15" s="102"/>
      <c r="U15" s="99"/>
      <c r="V15" s="106"/>
      <c r="W15" s="103"/>
      <c r="X15" s="59">
        <v>568</v>
      </c>
      <c r="Y15" s="59"/>
      <c r="Z15" s="70"/>
      <c r="AA15" s="99" t="s">
        <v>367</v>
      </c>
    </row>
    <row r="16" ht="28.5" spans="1:27">
      <c r="A16" s="58">
        <v>11</v>
      </c>
      <c r="B16" s="59" t="s">
        <v>464</v>
      </c>
      <c r="C16" s="61">
        <v>1487</v>
      </c>
      <c r="D16" s="61">
        <v>1140</v>
      </c>
      <c r="E16" s="61">
        <v>57</v>
      </c>
      <c r="F16" s="61">
        <v>13</v>
      </c>
      <c r="G16" s="61">
        <v>1.11</v>
      </c>
      <c r="H16" s="61">
        <v>563.5</v>
      </c>
      <c r="I16" s="84">
        <v>27.76</v>
      </c>
      <c r="J16" s="61">
        <v>3522</v>
      </c>
      <c r="K16" s="61">
        <v>11833</v>
      </c>
      <c r="L16" s="61">
        <f>H16</f>
        <v>563.5</v>
      </c>
      <c r="M16" s="59">
        <v>563.5</v>
      </c>
      <c r="N16" s="61">
        <f>L16-M16</f>
        <v>0</v>
      </c>
      <c r="O16" s="61">
        <v>12.95</v>
      </c>
      <c r="P16" s="59">
        <v>0</v>
      </c>
      <c r="Q16" s="61">
        <f>O16</f>
        <v>12.95</v>
      </c>
      <c r="R16" s="59">
        <v>0</v>
      </c>
      <c r="S16" s="59">
        <f t="shared" si="1"/>
        <v>12.95</v>
      </c>
      <c r="T16" s="102"/>
      <c r="U16" s="99"/>
      <c r="V16" s="106"/>
      <c r="W16" s="103"/>
      <c r="X16" s="59">
        <v>450</v>
      </c>
      <c r="Y16" s="59"/>
      <c r="Z16" s="70"/>
      <c r="AA16" s="99" t="s">
        <v>367</v>
      </c>
    </row>
    <row r="17" ht="28.5" spans="1:27">
      <c r="A17" s="58">
        <v>12</v>
      </c>
      <c r="B17" s="59" t="s">
        <v>471</v>
      </c>
      <c r="C17" s="70">
        <v>328</v>
      </c>
      <c r="D17" s="70">
        <v>328</v>
      </c>
      <c r="E17" s="70">
        <v>21.8</v>
      </c>
      <c r="F17" s="59">
        <v>2.4</v>
      </c>
      <c r="G17" s="59">
        <v>0.16</v>
      </c>
      <c r="H17" s="61">
        <f>D17</f>
        <v>328</v>
      </c>
      <c r="I17" s="61">
        <v>21.57</v>
      </c>
      <c r="J17" s="70">
        <v>808</v>
      </c>
      <c r="K17" s="70">
        <v>2019</v>
      </c>
      <c r="L17" s="61">
        <f>H17</f>
        <v>328</v>
      </c>
      <c r="M17" s="65">
        <v>0</v>
      </c>
      <c r="N17" s="61">
        <f>L17-M17</f>
        <v>328</v>
      </c>
      <c r="O17" s="61">
        <f>SUM(P17:Q17)</f>
        <v>7.5</v>
      </c>
      <c r="P17" s="59">
        <v>0</v>
      </c>
      <c r="Q17" s="70">
        <v>7.5</v>
      </c>
      <c r="R17" s="59">
        <v>0</v>
      </c>
      <c r="S17" s="59">
        <f t="shared" si="1"/>
        <v>7.5</v>
      </c>
      <c r="T17" s="102"/>
      <c r="U17" s="99"/>
      <c r="V17" s="106"/>
      <c r="W17" s="103"/>
      <c r="X17" s="59">
        <v>1200</v>
      </c>
      <c r="Y17" s="59">
        <v>200</v>
      </c>
      <c r="Z17" s="70">
        <v>4.08</v>
      </c>
      <c r="AA17" s="99" t="s">
        <v>367</v>
      </c>
    </row>
    <row r="18" ht="28.5" spans="1:27">
      <c r="A18" s="58">
        <v>13</v>
      </c>
      <c r="B18" s="59" t="s">
        <v>472</v>
      </c>
      <c r="C18" s="65">
        <v>10274</v>
      </c>
      <c r="D18" s="65">
        <v>208.2</v>
      </c>
      <c r="E18" s="71">
        <v>29.51</v>
      </c>
      <c r="F18" s="65">
        <v>289.2</v>
      </c>
      <c r="G18" s="65">
        <v>3.83</v>
      </c>
      <c r="H18" s="65">
        <v>0</v>
      </c>
      <c r="I18" s="71">
        <v>25.68</v>
      </c>
      <c r="J18" s="65">
        <v>1663</v>
      </c>
      <c r="K18" s="65">
        <v>4157</v>
      </c>
      <c r="L18" s="65">
        <v>0</v>
      </c>
      <c r="M18" s="65">
        <v>0</v>
      </c>
      <c r="N18" s="65">
        <v>0</v>
      </c>
      <c r="O18" s="71">
        <v>6.79</v>
      </c>
      <c r="P18" s="59">
        <v>0</v>
      </c>
      <c r="Q18" s="71">
        <f>O18</f>
        <v>6.79</v>
      </c>
      <c r="R18" s="86">
        <v>6.23</v>
      </c>
      <c r="S18" s="105">
        <f t="shared" si="1"/>
        <v>0.56</v>
      </c>
      <c r="T18" s="102"/>
      <c r="U18" s="99"/>
      <c r="V18" s="106"/>
      <c r="W18" s="103"/>
      <c r="X18" s="59">
        <v>0</v>
      </c>
      <c r="Y18" s="59"/>
      <c r="Z18" s="70"/>
      <c r="AA18" s="99" t="s">
        <v>367</v>
      </c>
    </row>
    <row r="19" ht="28.5" spans="1:27">
      <c r="A19" s="58">
        <v>14</v>
      </c>
      <c r="B19" s="59" t="s">
        <v>473</v>
      </c>
      <c r="C19" s="65">
        <v>7443</v>
      </c>
      <c r="D19" s="65">
        <v>1428.66</v>
      </c>
      <c r="E19" s="65">
        <v>12.83</v>
      </c>
      <c r="F19" s="65">
        <v>395.88</v>
      </c>
      <c r="G19" s="65">
        <v>6.77</v>
      </c>
      <c r="H19" s="65">
        <v>1193.28</v>
      </c>
      <c r="I19" s="65">
        <v>5.77</v>
      </c>
      <c r="J19" s="65">
        <v>519</v>
      </c>
      <c r="K19" s="65">
        <v>872</v>
      </c>
      <c r="L19" s="65">
        <v>1193.28</v>
      </c>
      <c r="M19" s="65">
        <v>0</v>
      </c>
      <c r="N19" s="65">
        <v>1193.28</v>
      </c>
      <c r="O19" s="65">
        <v>2.13</v>
      </c>
      <c r="P19" s="59">
        <v>0</v>
      </c>
      <c r="Q19" s="65">
        <v>2.13</v>
      </c>
      <c r="R19" s="86">
        <v>1.72</v>
      </c>
      <c r="S19" s="105">
        <f t="shared" si="1"/>
        <v>0.41</v>
      </c>
      <c r="T19" s="102"/>
      <c r="U19" s="99"/>
      <c r="V19" s="106"/>
      <c r="W19" s="103"/>
      <c r="X19" s="59">
        <v>0</v>
      </c>
      <c r="Y19" s="59"/>
      <c r="Z19" s="70"/>
      <c r="AA19" s="99" t="s">
        <v>367</v>
      </c>
    </row>
    <row r="20" ht="28.5" spans="1:27">
      <c r="A20" s="58">
        <v>15</v>
      </c>
      <c r="B20" s="59" t="s">
        <v>474</v>
      </c>
      <c r="C20" s="65">
        <v>9162</v>
      </c>
      <c r="D20" s="65">
        <v>240.41</v>
      </c>
      <c r="E20" s="65">
        <v>12.06</v>
      </c>
      <c r="F20" s="65">
        <v>251.66</v>
      </c>
      <c r="G20" s="65">
        <v>0.23</v>
      </c>
      <c r="H20" s="65">
        <v>0</v>
      </c>
      <c r="I20" s="65">
        <v>11.83</v>
      </c>
      <c r="J20" s="65">
        <v>660</v>
      </c>
      <c r="K20" s="65">
        <v>1392</v>
      </c>
      <c r="L20" s="65">
        <v>0</v>
      </c>
      <c r="M20" s="65">
        <v>0</v>
      </c>
      <c r="N20" s="65">
        <v>0</v>
      </c>
      <c r="O20" s="65">
        <v>3.55</v>
      </c>
      <c r="P20" s="59">
        <v>0</v>
      </c>
      <c r="Q20" s="65">
        <v>3.55</v>
      </c>
      <c r="R20" s="86">
        <v>3.11</v>
      </c>
      <c r="S20" s="105">
        <f t="shared" si="1"/>
        <v>0.44</v>
      </c>
      <c r="T20" s="102"/>
      <c r="U20" s="99"/>
      <c r="V20" s="106"/>
      <c r="W20" s="103"/>
      <c r="X20" s="59">
        <v>0</v>
      </c>
      <c r="Y20" s="59"/>
      <c r="Z20" s="70"/>
      <c r="AA20" s="99" t="s">
        <v>367</v>
      </c>
    </row>
    <row r="21" ht="28.5" spans="1:27">
      <c r="A21" s="58">
        <v>16</v>
      </c>
      <c r="B21" s="59" t="s">
        <v>475</v>
      </c>
      <c r="C21" s="65">
        <v>11559</v>
      </c>
      <c r="D21" s="65">
        <v>1701.04</v>
      </c>
      <c r="E21" s="65">
        <v>20.94</v>
      </c>
      <c r="F21" s="65">
        <v>522.9</v>
      </c>
      <c r="G21" s="65">
        <v>5.48</v>
      </c>
      <c r="H21" s="65">
        <v>1384.23</v>
      </c>
      <c r="I21" s="65">
        <v>15.46</v>
      </c>
      <c r="J21" s="65">
        <v>497</v>
      </c>
      <c r="K21" s="65">
        <v>1181</v>
      </c>
      <c r="L21" s="65">
        <v>1384.23</v>
      </c>
      <c r="M21" s="65">
        <v>0</v>
      </c>
      <c r="N21" s="65">
        <v>1384.23</v>
      </c>
      <c r="O21" s="65">
        <v>0.88</v>
      </c>
      <c r="P21" s="59">
        <v>0</v>
      </c>
      <c r="Q21" s="65">
        <v>0.88</v>
      </c>
      <c r="R21" s="86">
        <v>0.88</v>
      </c>
      <c r="S21" s="105">
        <f t="shared" si="1"/>
        <v>0</v>
      </c>
      <c r="T21" s="102"/>
      <c r="U21" s="99"/>
      <c r="V21" s="106"/>
      <c r="W21" s="103"/>
      <c r="X21" s="59">
        <v>0</v>
      </c>
      <c r="Y21" s="59"/>
      <c r="Z21" s="70"/>
      <c r="AA21" s="99" t="s">
        <v>367</v>
      </c>
    </row>
    <row r="22" ht="28.5" spans="1:27">
      <c r="A22" s="58">
        <v>17</v>
      </c>
      <c r="B22" s="59" t="s">
        <v>476</v>
      </c>
      <c r="C22" s="72">
        <v>26</v>
      </c>
      <c r="D22" s="61">
        <v>0</v>
      </c>
      <c r="E22" s="73">
        <v>1.54117</v>
      </c>
      <c r="F22" s="59">
        <v>1.3</v>
      </c>
      <c r="G22" s="59">
        <v>0.11</v>
      </c>
      <c r="H22" s="61">
        <v>0</v>
      </c>
      <c r="I22" s="89">
        <v>1.39</v>
      </c>
      <c r="J22" s="90">
        <v>74</v>
      </c>
      <c r="K22" s="90">
        <v>171</v>
      </c>
      <c r="L22" s="61">
        <f>H22</f>
        <v>0</v>
      </c>
      <c r="M22" s="59">
        <v>0</v>
      </c>
      <c r="N22" s="61">
        <f>L22-M22</f>
        <v>0</v>
      </c>
      <c r="O22" s="84">
        <v>0.8</v>
      </c>
      <c r="P22" s="61">
        <f>L22</f>
        <v>0</v>
      </c>
      <c r="Q22" s="105">
        <v>0.8</v>
      </c>
      <c r="R22" s="61">
        <f>N22</f>
        <v>0</v>
      </c>
      <c r="S22" s="105">
        <f t="shared" si="1"/>
        <v>0.8</v>
      </c>
      <c r="T22" s="102"/>
      <c r="U22" s="99"/>
      <c r="V22" s="106"/>
      <c r="W22" s="103"/>
      <c r="X22" s="59">
        <v>0</v>
      </c>
      <c r="Y22" s="59">
        <v>205</v>
      </c>
      <c r="Z22" s="70">
        <v>1.05</v>
      </c>
      <c r="AA22" s="99" t="s">
        <v>367</v>
      </c>
    </row>
    <row r="23" ht="28.5" spans="1:27">
      <c r="A23" s="58">
        <v>18</v>
      </c>
      <c r="B23" s="59" t="s">
        <v>477</v>
      </c>
      <c r="C23" s="59">
        <v>28</v>
      </c>
      <c r="D23" s="61">
        <v>0</v>
      </c>
      <c r="E23" s="59">
        <v>1.4</v>
      </c>
      <c r="F23" s="59">
        <v>0</v>
      </c>
      <c r="G23" s="59">
        <v>0.31</v>
      </c>
      <c r="H23" s="61">
        <v>0</v>
      </c>
      <c r="I23" s="61">
        <f>E23-G23</f>
        <v>1.09</v>
      </c>
      <c r="J23" s="59">
        <v>27</v>
      </c>
      <c r="K23" s="59">
        <v>74</v>
      </c>
      <c r="L23" s="61">
        <f>H23</f>
        <v>0</v>
      </c>
      <c r="M23" s="59">
        <v>0</v>
      </c>
      <c r="N23" s="61">
        <f>L23-M23</f>
        <v>0</v>
      </c>
      <c r="O23" s="61">
        <v>0.504</v>
      </c>
      <c r="P23" s="61">
        <f>L23</f>
        <v>0</v>
      </c>
      <c r="Q23" s="59">
        <v>0.504</v>
      </c>
      <c r="R23" s="61">
        <f>N23</f>
        <v>0</v>
      </c>
      <c r="S23" s="59">
        <f t="shared" si="1"/>
        <v>0.504</v>
      </c>
      <c r="T23" s="102"/>
      <c r="U23" s="99"/>
      <c r="V23" s="106"/>
      <c r="W23" s="103"/>
      <c r="X23" s="59">
        <v>0</v>
      </c>
      <c r="Y23" s="59"/>
      <c r="Z23" s="70"/>
      <c r="AA23" s="99" t="s">
        <v>367</v>
      </c>
    </row>
    <row r="24" ht="28.5" spans="1:27">
      <c r="A24" s="58">
        <v>19</v>
      </c>
      <c r="B24" s="59" t="s">
        <v>478</v>
      </c>
      <c r="C24" s="59">
        <v>99</v>
      </c>
      <c r="D24" s="61">
        <v>0</v>
      </c>
      <c r="E24" s="59">
        <v>12.5</v>
      </c>
      <c r="F24" s="59">
        <v>1.3</v>
      </c>
      <c r="G24" s="59">
        <v>0.75</v>
      </c>
      <c r="H24" s="61">
        <v>0</v>
      </c>
      <c r="I24" s="61">
        <f>E24-G24</f>
        <v>11.75</v>
      </c>
      <c r="J24" s="59">
        <v>606</v>
      </c>
      <c r="K24" s="59">
        <v>1514</v>
      </c>
      <c r="L24" s="61">
        <f>H24</f>
        <v>0</v>
      </c>
      <c r="M24" s="59">
        <v>0</v>
      </c>
      <c r="N24" s="61">
        <f>L24-M24</f>
        <v>0</v>
      </c>
      <c r="O24" s="61">
        <v>6.9</v>
      </c>
      <c r="P24" s="61">
        <f>L24</f>
        <v>0</v>
      </c>
      <c r="Q24" s="59">
        <v>6.9</v>
      </c>
      <c r="R24" s="61">
        <f>N24</f>
        <v>0</v>
      </c>
      <c r="S24" s="59">
        <f t="shared" si="1"/>
        <v>6.9</v>
      </c>
      <c r="T24" s="102"/>
      <c r="U24" s="99"/>
      <c r="V24" s="106"/>
      <c r="W24" s="103"/>
      <c r="X24" s="59">
        <v>0</v>
      </c>
      <c r="Y24" s="59"/>
      <c r="Z24" s="70"/>
      <c r="AA24" s="99" t="s">
        <v>367</v>
      </c>
    </row>
    <row r="25" ht="28.5" spans="1:27">
      <c r="A25" s="58">
        <v>20</v>
      </c>
      <c r="B25" s="59" t="s">
        <v>479</v>
      </c>
      <c r="C25" s="59">
        <v>89</v>
      </c>
      <c r="D25" s="61">
        <v>0</v>
      </c>
      <c r="E25" s="59">
        <v>1.3</v>
      </c>
      <c r="F25" s="59">
        <v>0</v>
      </c>
      <c r="G25" s="59">
        <v>0.45</v>
      </c>
      <c r="H25" s="61">
        <v>0</v>
      </c>
      <c r="I25" s="61">
        <f>E25-G25</f>
        <v>0.85</v>
      </c>
      <c r="J25" s="59">
        <v>567</v>
      </c>
      <c r="K25" s="59">
        <v>1417</v>
      </c>
      <c r="L25" s="61">
        <f>H25</f>
        <v>0</v>
      </c>
      <c r="M25" s="59">
        <v>0</v>
      </c>
      <c r="N25" s="61">
        <f>L25-M25</f>
        <v>0</v>
      </c>
      <c r="O25" s="61">
        <v>0.22</v>
      </c>
      <c r="P25" s="61">
        <f>L25</f>
        <v>0</v>
      </c>
      <c r="Q25" s="59">
        <v>0.22</v>
      </c>
      <c r="R25" s="61">
        <f>N25</f>
        <v>0</v>
      </c>
      <c r="S25" s="59">
        <f t="shared" si="1"/>
        <v>0.22</v>
      </c>
      <c r="T25" s="107"/>
      <c r="U25" s="99"/>
      <c r="V25" s="106"/>
      <c r="W25" s="108"/>
      <c r="X25" s="59">
        <v>0</v>
      </c>
      <c r="Y25" s="59">
        <v>480</v>
      </c>
      <c r="Z25" s="70">
        <v>3.6</v>
      </c>
      <c r="AA25" s="99" t="s">
        <v>367</v>
      </c>
    </row>
    <row r="26" ht="27" spans="1:27">
      <c r="A26" s="56" t="s">
        <v>480</v>
      </c>
      <c r="B26" s="56"/>
      <c r="C26" s="56"/>
      <c r="D26" s="56"/>
      <c r="E26" s="56"/>
      <c r="F26" s="56"/>
      <c r="G26" s="56"/>
      <c r="H26" s="56"/>
      <c r="I26" s="56"/>
      <c r="J26" s="56"/>
      <c r="K26" s="56"/>
      <c r="L26" s="56"/>
      <c r="M26" s="56"/>
      <c r="N26" s="56"/>
      <c r="O26" s="56"/>
      <c r="P26" s="56"/>
      <c r="Q26" s="56"/>
      <c r="R26" s="56"/>
      <c r="S26" s="56"/>
      <c r="T26" s="56"/>
      <c r="U26" s="56"/>
      <c r="V26" s="56"/>
      <c r="W26" s="56"/>
      <c r="X26" s="56"/>
      <c r="Y26" s="56"/>
      <c r="Z26" s="112"/>
      <c r="AA26" s="112"/>
    </row>
    <row r="27" spans="1:27">
      <c r="A27" s="57" t="s">
        <v>337</v>
      </c>
      <c r="B27" s="57" t="s">
        <v>267</v>
      </c>
      <c r="C27" s="57" t="s">
        <v>338</v>
      </c>
      <c r="D27" s="57"/>
      <c r="E27" s="57"/>
      <c r="F27" s="57"/>
      <c r="G27" s="57"/>
      <c r="H27" s="57"/>
      <c r="I27" s="57" t="s">
        <v>339</v>
      </c>
      <c r="J27" s="57"/>
      <c r="K27" s="57"/>
      <c r="L27" s="57"/>
      <c r="M27" s="57" t="s">
        <v>340</v>
      </c>
      <c r="N27" s="57"/>
      <c r="O27" s="57"/>
      <c r="P27" s="57" t="s">
        <v>341</v>
      </c>
      <c r="Q27" s="57"/>
      <c r="R27" s="57"/>
      <c r="S27" s="57"/>
      <c r="T27" s="57"/>
      <c r="U27" s="57" t="s">
        <v>264</v>
      </c>
      <c r="V27" s="57"/>
      <c r="W27" s="57"/>
      <c r="X27" s="57"/>
      <c r="Y27" s="97" t="s">
        <v>461</v>
      </c>
      <c r="Z27" s="112"/>
      <c r="AA27" s="112"/>
    </row>
    <row r="28" spans="1:27">
      <c r="A28" s="57"/>
      <c r="B28" s="57"/>
      <c r="C28" s="57" t="s">
        <v>2</v>
      </c>
      <c r="D28" s="57" t="s">
        <v>344</v>
      </c>
      <c r="E28" s="57" t="s">
        <v>345</v>
      </c>
      <c r="F28" s="57" t="s">
        <v>346</v>
      </c>
      <c r="G28" s="57" t="s">
        <v>347</v>
      </c>
      <c r="H28" s="57" t="s">
        <v>348</v>
      </c>
      <c r="I28" s="57" t="s">
        <v>272</v>
      </c>
      <c r="J28" s="57" t="s">
        <v>349</v>
      </c>
      <c r="K28" s="57" t="s">
        <v>350</v>
      </c>
      <c r="L28" s="57" t="s">
        <v>351</v>
      </c>
      <c r="M28" s="57" t="s">
        <v>352</v>
      </c>
      <c r="N28" s="57" t="s">
        <v>353</v>
      </c>
      <c r="O28" s="57" t="s">
        <v>354</v>
      </c>
      <c r="P28" s="57" t="s">
        <v>355</v>
      </c>
      <c r="Q28" s="57"/>
      <c r="R28" s="57"/>
      <c r="S28" s="57" t="s">
        <v>356</v>
      </c>
      <c r="T28" s="57" t="s">
        <v>357</v>
      </c>
      <c r="U28" s="57" t="s">
        <v>280</v>
      </c>
      <c r="V28" s="57" t="s">
        <v>281</v>
      </c>
      <c r="W28" s="57" t="s">
        <v>462</v>
      </c>
      <c r="X28" s="57" t="s">
        <v>283</v>
      </c>
      <c r="Y28" s="97"/>
      <c r="Z28" s="112"/>
      <c r="AA28" s="112"/>
    </row>
    <row r="29" ht="27" spans="1:27">
      <c r="A29" s="57"/>
      <c r="B29" s="57"/>
      <c r="C29" s="57"/>
      <c r="D29" s="57"/>
      <c r="E29" s="57"/>
      <c r="F29" s="57"/>
      <c r="G29" s="57"/>
      <c r="H29" s="57"/>
      <c r="I29" s="57"/>
      <c r="J29" s="57"/>
      <c r="K29" s="57"/>
      <c r="L29" s="57"/>
      <c r="M29" s="57"/>
      <c r="N29" s="57"/>
      <c r="O29" s="57"/>
      <c r="P29" s="57" t="s">
        <v>222</v>
      </c>
      <c r="Q29" s="57" t="s">
        <v>358</v>
      </c>
      <c r="R29" s="57" t="s">
        <v>359</v>
      </c>
      <c r="S29" s="57"/>
      <c r="T29" s="57"/>
      <c r="U29" s="57"/>
      <c r="V29" s="57"/>
      <c r="W29" s="57"/>
      <c r="X29" s="57"/>
      <c r="Y29" s="97"/>
      <c r="Z29" s="112"/>
      <c r="AA29" s="112"/>
    </row>
    <row r="30" spans="1:27">
      <c r="A30" s="57" t="s">
        <v>17</v>
      </c>
      <c r="B30" s="57">
        <v>8</v>
      </c>
      <c r="C30" s="57"/>
      <c r="D30" s="57">
        <f>D31+D32+D33+D34+D35+D36+D37+D38</f>
        <v>44791</v>
      </c>
      <c r="E30" s="57">
        <f t="shared" ref="E30:T30" si="3">E31+E32+E33+E34+E35+E36+E37+E38</f>
        <v>9698</v>
      </c>
      <c r="F30" s="57">
        <f t="shared" si="3"/>
        <v>507.1</v>
      </c>
      <c r="G30" s="57">
        <f t="shared" si="3"/>
        <v>3399</v>
      </c>
      <c r="H30" s="57">
        <f t="shared" si="3"/>
        <v>170.05</v>
      </c>
      <c r="I30" s="57">
        <f t="shared" si="3"/>
        <v>6401</v>
      </c>
      <c r="J30" s="57">
        <f t="shared" si="3"/>
        <v>331.05</v>
      </c>
      <c r="K30" s="57">
        <f t="shared" si="3"/>
        <v>6818</v>
      </c>
      <c r="L30" s="57">
        <f t="shared" si="3"/>
        <v>14552</v>
      </c>
      <c r="M30" s="57">
        <f t="shared" si="3"/>
        <v>6401</v>
      </c>
      <c r="N30" s="57">
        <f t="shared" si="3"/>
        <v>409.58</v>
      </c>
      <c r="O30" s="57">
        <f t="shared" si="3"/>
        <v>5991.42</v>
      </c>
      <c r="P30" s="57">
        <f t="shared" si="3"/>
        <v>125.52</v>
      </c>
      <c r="Q30" s="57">
        <f t="shared" si="3"/>
        <v>80.905</v>
      </c>
      <c r="R30" s="57">
        <f t="shared" si="3"/>
        <v>44.6</v>
      </c>
      <c r="S30" s="57">
        <f t="shared" si="3"/>
        <v>28.9016</v>
      </c>
      <c r="T30" s="57">
        <f t="shared" si="3"/>
        <v>96.6184</v>
      </c>
      <c r="U30" s="59" t="s">
        <v>285</v>
      </c>
      <c r="V30" s="59" t="s">
        <v>285</v>
      </c>
      <c r="W30" s="59" t="s">
        <v>285</v>
      </c>
      <c r="X30" s="59" t="s">
        <v>285</v>
      </c>
      <c r="Y30" s="57">
        <f>SUM(Y31:Y31)</f>
        <v>0</v>
      </c>
      <c r="Z30" s="112"/>
      <c r="AA30" s="112"/>
    </row>
    <row r="31" ht="27" spans="1:27">
      <c r="A31" s="59" t="s">
        <v>380</v>
      </c>
      <c r="B31" s="59">
        <v>1</v>
      </c>
      <c r="C31" s="59" t="s">
        <v>481</v>
      </c>
      <c r="D31" s="74">
        <v>9525</v>
      </c>
      <c r="E31" s="59">
        <v>1821</v>
      </c>
      <c r="F31" s="74">
        <v>103</v>
      </c>
      <c r="G31" s="59">
        <v>518</v>
      </c>
      <c r="H31" s="74">
        <v>29.3</v>
      </c>
      <c r="I31" s="91">
        <f>E31-G31</f>
        <v>1303</v>
      </c>
      <c r="J31" s="59">
        <v>73.7</v>
      </c>
      <c r="K31" s="59">
        <v>2781</v>
      </c>
      <c r="L31" s="59">
        <v>5311</v>
      </c>
      <c r="M31" s="59">
        <f t="shared" ref="M31:M38" si="4">I31</f>
        <v>1303</v>
      </c>
      <c r="N31" s="59">
        <v>0</v>
      </c>
      <c r="O31" s="74">
        <f t="shared" ref="O31:O38" si="5">M31-N31</f>
        <v>1303</v>
      </c>
      <c r="P31" s="59">
        <v>26.07</v>
      </c>
      <c r="Q31" s="105">
        <v>19.545</v>
      </c>
      <c r="R31" s="105">
        <v>6.515</v>
      </c>
      <c r="S31" s="74">
        <v>0</v>
      </c>
      <c r="T31" s="59">
        <f t="shared" ref="T31:T38" si="6">P31-S31</f>
        <v>26.07</v>
      </c>
      <c r="U31" s="109" t="s">
        <v>302</v>
      </c>
      <c r="V31" s="109" t="s">
        <v>288</v>
      </c>
      <c r="W31" s="106"/>
      <c r="X31" s="110" t="s">
        <v>295</v>
      </c>
      <c r="Y31" s="57">
        <f>SUM(Y32:Y32)</f>
        <v>0</v>
      </c>
      <c r="Z31" s="112"/>
      <c r="AA31" s="112"/>
    </row>
    <row r="32" ht="27" spans="1:27">
      <c r="A32" s="59" t="s">
        <v>380</v>
      </c>
      <c r="B32" s="59">
        <v>2</v>
      </c>
      <c r="C32" s="59" t="s">
        <v>482</v>
      </c>
      <c r="D32" s="74">
        <v>2200</v>
      </c>
      <c r="E32" s="59">
        <v>727</v>
      </c>
      <c r="F32" s="74">
        <v>22.6</v>
      </c>
      <c r="G32" s="59">
        <v>45</v>
      </c>
      <c r="H32" s="74">
        <v>2</v>
      </c>
      <c r="I32" s="60">
        <f t="shared" ref="I32:J34" si="7">E32-G32</f>
        <v>682</v>
      </c>
      <c r="J32" s="59">
        <f t="shared" si="7"/>
        <v>20.6</v>
      </c>
      <c r="K32" s="59">
        <v>350</v>
      </c>
      <c r="L32" s="59">
        <v>1124</v>
      </c>
      <c r="M32" s="59">
        <f t="shared" si="4"/>
        <v>682</v>
      </c>
      <c r="N32" s="59">
        <v>0</v>
      </c>
      <c r="O32" s="74">
        <f t="shared" si="5"/>
        <v>682</v>
      </c>
      <c r="P32" s="59">
        <v>10</v>
      </c>
      <c r="Q32" s="105">
        <v>6.73</v>
      </c>
      <c r="R32" s="105">
        <v>3.27</v>
      </c>
      <c r="S32" s="105">
        <v>6.3328</v>
      </c>
      <c r="T32" s="105">
        <f t="shared" si="6"/>
        <v>3.6672</v>
      </c>
      <c r="U32" s="111"/>
      <c r="V32" s="111"/>
      <c r="W32" s="112"/>
      <c r="X32" s="113"/>
      <c r="Y32" s="57">
        <f>SUM(Y33:Y33)</f>
        <v>0</v>
      </c>
      <c r="Z32" s="112"/>
      <c r="AA32" s="112"/>
    </row>
    <row r="33" ht="27" spans="1:27">
      <c r="A33" s="59" t="s">
        <v>380</v>
      </c>
      <c r="B33" s="59">
        <v>3</v>
      </c>
      <c r="C33" s="59" t="s">
        <v>483</v>
      </c>
      <c r="D33" s="74">
        <v>5500</v>
      </c>
      <c r="E33" s="59">
        <v>1250</v>
      </c>
      <c r="F33" s="74">
        <v>98.6</v>
      </c>
      <c r="G33" s="59">
        <v>255</v>
      </c>
      <c r="H33" s="74">
        <v>20.1</v>
      </c>
      <c r="I33" s="60">
        <f t="shared" si="7"/>
        <v>995</v>
      </c>
      <c r="J33" s="92">
        <f t="shared" ref="J33:J38" si="8">F33-H33</f>
        <v>78.5</v>
      </c>
      <c r="K33" s="59">
        <v>1500</v>
      </c>
      <c r="L33" s="59">
        <v>2076</v>
      </c>
      <c r="M33" s="59">
        <f t="shared" si="4"/>
        <v>995</v>
      </c>
      <c r="N33" s="59">
        <v>0</v>
      </c>
      <c r="O33" s="74">
        <f t="shared" si="5"/>
        <v>995</v>
      </c>
      <c r="P33" s="59">
        <v>19.9</v>
      </c>
      <c r="Q33" s="105">
        <v>14.925</v>
      </c>
      <c r="R33" s="105">
        <v>4.97</v>
      </c>
      <c r="S33" s="105">
        <v>10.8563</v>
      </c>
      <c r="T33" s="105">
        <f t="shared" si="6"/>
        <v>9.0437</v>
      </c>
      <c r="U33" s="111"/>
      <c r="V33" s="111"/>
      <c r="W33" s="112"/>
      <c r="X33" s="113"/>
      <c r="Y33" s="57">
        <f>SUM(Y34:Y34)</f>
        <v>0</v>
      </c>
      <c r="Z33" s="112"/>
      <c r="AA33" s="112"/>
    </row>
    <row r="34" ht="27" spans="1:27">
      <c r="A34" s="59" t="s">
        <v>380</v>
      </c>
      <c r="B34" s="59">
        <v>4</v>
      </c>
      <c r="C34" s="59" t="s">
        <v>484</v>
      </c>
      <c r="D34" s="74">
        <v>4130</v>
      </c>
      <c r="E34" s="59">
        <v>400</v>
      </c>
      <c r="F34" s="74">
        <v>15.1</v>
      </c>
      <c r="G34" s="59">
        <v>40</v>
      </c>
      <c r="H34" s="74">
        <v>1.5</v>
      </c>
      <c r="I34" s="60">
        <f t="shared" si="7"/>
        <v>360</v>
      </c>
      <c r="J34" s="59">
        <f t="shared" si="7"/>
        <v>13.6</v>
      </c>
      <c r="K34" s="59">
        <v>361</v>
      </c>
      <c r="L34" s="59">
        <v>600</v>
      </c>
      <c r="M34" s="59">
        <f t="shared" si="4"/>
        <v>360</v>
      </c>
      <c r="N34" s="59">
        <v>0</v>
      </c>
      <c r="O34" s="74">
        <f t="shared" si="5"/>
        <v>360</v>
      </c>
      <c r="P34" s="59">
        <f>SUM(Q34:R34)</f>
        <v>7.2</v>
      </c>
      <c r="Q34" s="59">
        <v>5.4</v>
      </c>
      <c r="R34" s="59">
        <v>1.8</v>
      </c>
      <c r="S34" s="105">
        <v>3.0825</v>
      </c>
      <c r="T34" s="105">
        <f t="shared" si="6"/>
        <v>4.1175</v>
      </c>
      <c r="U34" s="111"/>
      <c r="V34" s="111"/>
      <c r="W34" s="112"/>
      <c r="X34" s="113"/>
      <c r="Y34" s="57">
        <f>SUM(Y35:Y35)</f>
        <v>0</v>
      </c>
      <c r="Z34" s="112"/>
      <c r="AA34" s="112"/>
    </row>
    <row r="35" ht="40.5" spans="1:27">
      <c r="A35" s="59" t="s">
        <v>380</v>
      </c>
      <c r="B35" s="59">
        <v>5</v>
      </c>
      <c r="C35" s="59" t="s">
        <v>485</v>
      </c>
      <c r="D35" s="59">
        <v>2386</v>
      </c>
      <c r="E35" s="59">
        <v>1354</v>
      </c>
      <c r="F35" s="59">
        <v>36</v>
      </c>
      <c r="G35" s="59">
        <v>770</v>
      </c>
      <c r="H35" s="59">
        <v>18</v>
      </c>
      <c r="I35" s="91">
        <f>E35-G35</f>
        <v>584</v>
      </c>
      <c r="J35" s="91">
        <f t="shared" si="8"/>
        <v>18</v>
      </c>
      <c r="K35" s="59">
        <v>17</v>
      </c>
      <c r="L35" s="57">
        <f>SUM(L39:L39)</f>
        <v>0</v>
      </c>
      <c r="M35" s="59">
        <f t="shared" si="4"/>
        <v>584</v>
      </c>
      <c r="N35" s="59">
        <v>276</v>
      </c>
      <c r="O35" s="74">
        <f t="shared" si="5"/>
        <v>308</v>
      </c>
      <c r="P35" s="59">
        <f>SUM(Q35:R35)</f>
        <v>16.3</v>
      </c>
      <c r="Q35" s="59">
        <v>0</v>
      </c>
      <c r="R35" s="59">
        <v>16.3</v>
      </c>
      <c r="S35" s="74">
        <v>0</v>
      </c>
      <c r="T35" s="59">
        <f t="shared" si="6"/>
        <v>16.3</v>
      </c>
      <c r="U35" s="111"/>
      <c r="V35" s="111"/>
      <c r="W35" s="112"/>
      <c r="X35" s="113"/>
      <c r="Y35" s="57">
        <f>SUM(Y39:Y39)</f>
        <v>0</v>
      </c>
      <c r="Z35" s="112"/>
      <c r="AA35" s="112"/>
    </row>
    <row r="36" ht="40.5" spans="1:27">
      <c r="A36" s="59" t="s">
        <v>380</v>
      </c>
      <c r="B36" s="59">
        <v>6</v>
      </c>
      <c r="C36" s="59" t="s">
        <v>486</v>
      </c>
      <c r="D36" s="74">
        <v>16000</v>
      </c>
      <c r="E36" s="59">
        <v>2188</v>
      </c>
      <c r="F36" s="74">
        <v>130.6</v>
      </c>
      <c r="G36" s="59">
        <v>1013</v>
      </c>
      <c r="H36" s="74">
        <v>60.93</v>
      </c>
      <c r="I36" s="91">
        <v>1277</v>
      </c>
      <c r="J36" s="91">
        <v>63.67</v>
      </c>
      <c r="K36" s="91">
        <v>479</v>
      </c>
      <c r="L36" s="91">
        <v>1437</v>
      </c>
      <c r="M36" s="59">
        <f t="shared" si="4"/>
        <v>1277</v>
      </c>
      <c r="N36" s="74">
        <v>0</v>
      </c>
      <c r="O36" s="74">
        <f t="shared" si="5"/>
        <v>1277</v>
      </c>
      <c r="P36" s="59">
        <v>24.22</v>
      </c>
      <c r="Q36" s="105">
        <v>19.155</v>
      </c>
      <c r="R36" s="105">
        <f>P36-Q36</f>
        <v>5.065</v>
      </c>
      <c r="S36" s="105">
        <v>8.63</v>
      </c>
      <c r="T36" s="105">
        <f t="shared" si="6"/>
        <v>15.59</v>
      </c>
      <c r="U36" s="111"/>
      <c r="V36" s="111"/>
      <c r="W36" s="106"/>
      <c r="X36" s="113"/>
      <c r="Y36" s="57">
        <f>SUM(Y37:Y39)</f>
        <v>0</v>
      </c>
      <c r="Z36" s="112"/>
      <c r="AA36" s="74" t="s">
        <v>367</v>
      </c>
    </row>
    <row r="37" ht="40.5" spans="1:27">
      <c r="A37" s="59" t="s">
        <v>380</v>
      </c>
      <c r="B37" s="59">
        <v>7</v>
      </c>
      <c r="C37" s="75" t="s">
        <v>487</v>
      </c>
      <c r="D37" s="75">
        <v>50</v>
      </c>
      <c r="E37" s="75">
        <v>50</v>
      </c>
      <c r="F37" s="59">
        <v>2</v>
      </c>
      <c r="G37" s="59">
        <v>35</v>
      </c>
      <c r="H37" s="59">
        <v>1.02</v>
      </c>
      <c r="I37" s="60">
        <f>E37-G37</f>
        <v>15</v>
      </c>
      <c r="J37" s="92">
        <f t="shared" si="8"/>
        <v>0.98</v>
      </c>
      <c r="K37" s="75">
        <v>153</v>
      </c>
      <c r="L37" s="59">
        <v>473</v>
      </c>
      <c r="M37" s="59">
        <f t="shared" si="4"/>
        <v>15</v>
      </c>
      <c r="N37" s="59">
        <v>0</v>
      </c>
      <c r="O37" s="74">
        <f t="shared" si="5"/>
        <v>15</v>
      </c>
      <c r="P37" s="59">
        <v>1.63</v>
      </c>
      <c r="Q37" s="59">
        <v>0</v>
      </c>
      <c r="R37" s="59">
        <v>1.63</v>
      </c>
      <c r="S37" s="74">
        <v>0</v>
      </c>
      <c r="T37" s="74">
        <f t="shared" si="6"/>
        <v>1.63</v>
      </c>
      <c r="U37" s="111"/>
      <c r="V37" s="111"/>
      <c r="W37" s="106"/>
      <c r="X37" s="113"/>
      <c r="Y37" s="57">
        <f>SUM(Y38:Y40)</f>
        <v>0</v>
      </c>
      <c r="Z37" s="112"/>
      <c r="AA37" s="74" t="s">
        <v>367</v>
      </c>
    </row>
    <row r="38" ht="27" spans="1:27">
      <c r="A38" s="59" t="s">
        <v>380</v>
      </c>
      <c r="B38" s="59">
        <v>8</v>
      </c>
      <c r="C38" s="59" t="s">
        <v>488</v>
      </c>
      <c r="D38" s="74">
        <v>5000</v>
      </c>
      <c r="E38" s="59">
        <v>1908</v>
      </c>
      <c r="F38" s="74">
        <v>99.2</v>
      </c>
      <c r="G38" s="59">
        <v>723</v>
      </c>
      <c r="H38" s="74">
        <v>37.2</v>
      </c>
      <c r="I38" s="60">
        <f>E38-G38</f>
        <v>1185</v>
      </c>
      <c r="J38" s="91">
        <f t="shared" si="8"/>
        <v>62</v>
      </c>
      <c r="K38" s="91">
        <v>1177</v>
      </c>
      <c r="L38" s="91">
        <v>3531</v>
      </c>
      <c r="M38" s="59">
        <f t="shared" si="4"/>
        <v>1185</v>
      </c>
      <c r="N38" s="74">
        <v>133.58</v>
      </c>
      <c r="O38" s="74">
        <f t="shared" si="5"/>
        <v>1051.42</v>
      </c>
      <c r="P38" s="59">
        <f>SUM(Q38:R38)</f>
        <v>20.2</v>
      </c>
      <c r="Q38" s="59">
        <v>15.15</v>
      </c>
      <c r="R38" s="59">
        <v>5.05</v>
      </c>
      <c r="S38" s="74">
        <v>0</v>
      </c>
      <c r="T38" s="74">
        <f t="shared" si="6"/>
        <v>20.2</v>
      </c>
      <c r="U38" s="114"/>
      <c r="V38" s="114"/>
      <c r="W38" s="106"/>
      <c r="X38" s="115"/>
      <c r="Y38" s="57">
        <f>SUM(Y39:Y41)</f>
        <v>0</v>
      </c>
      <c r="Z38" s="112"/>
      <c r="AA38" s="74" t="s">
        <v>367</v>
      </c>
    </row>
    <row r="39" ht="27" spans="1:28">
      <c r="A39" s="56" t="s">
        <v>489</v>
      </c>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112"/>
      <c r="AB39" s="112"/>
    </row>
    <row r="40" spans="1:28">
      <c r="A40" s="57" t="s">
        <v>337</v>
      </c>
      <c r="B40" s="57" t="s">
        <v>267</v>
      </c>
      <c r="C40" s="57" t="s">
        <v>338</v>
      </c>
      <c r="D40" s="57"/>
      <c r="E40" s="57"/>
      <c r="F40" s="57"/>
      <c r="G40" s="57"/>
      <c r="H40" s="57"/>
      <c r="I40" s="57" t="s">
        <v>339</v>
      </c>
      <c r="J40" s="57"/>
      <c r="K40" s="57"/>
      <c r="L40" s="57"/>
      <c r="M40" s="57" t="s">
        <v>340</v>
      </c>
      <c r="N40" s="57"/>
      <c r="O40" s="57"/>
      <c r="P40" s="57" t="s">
        <v>341</v>
      </c>
      <c r="Q40" s="57"/>
      <c r="R40" s="57"/>
      <c r="S40" s="57"/>
      <c r="T40" s="57"/>
      <c r="U40" s="57" t="s">
        <v>264</v>
      </c>
      <c r="V40" s="57"/>
      <c r="W40" s="57"/>
      <c r="X40" s="57"/>
      <c r="Y40" s="97" t="s">
        <v>461</v>
      </c>
      <c r="Z40" s="97" t="s">
        <v>378</v>
      </c>
      <c r="AA40" s="97"/>
      <c r="AB40" s="112"/>
    </row>
    <row r="41" spans="1:28">
      <c r="A41" s="57"/>
      <c r="B41" s="57"/>
      <c r="C41" s="57" t="s">
        <v>2</v>
      </c>
      <c r="D41" s="57" t="s">
        <v>344</v>
      </c>
      <c r="E41" s="57" t="s">
        <v>345</v>
      </c>
      <c r="F41" s="57" t="s">
        <v>346</v>
      </c>
      <c r="G41" s="57" t="s">
        <v>347</v>
      </c>
      <c r="H41" s="57" t="s">
        <v>348</v>
      </c>
      <c r="I41" s="57" t="s">
        <v>272</v>
      </c>
      <c r="J41" s="57" t="s">
        <v>349</v>
      </c>
      <c r="K41" s="57" t="s">
        <v>350</v>
      </c>
      <c r="L41" s="57" t="s">
        <v>351</v>
      </c>
      <c r="M41" s="57" t="s">
        <v>352</v>
      </c>
      <c r="N41" s="57" t="s">
        <v>353</v>
      </c>
      <c r="O41" s="57" t="s">
        <v>354</v>
      </c>
      <c r="P41" s="57" t="s">
        <v>355</v>
      </c>
      <c r="Q41" s="57"/>
      <c r="R41" s="57"/>
      <c r="S41" s="57" t="s">
        <v>356</v>
      </c>
      <c r="T41" s="57" t="s">
        <v>357</v>
      </c>
      <c r="U41" s="57" t="s">
        <v>280</v>
      </c>
      <c r="V41" s="57" t="s">
        <v>281</v>
      </c>
      <c r="W41" s="57" t="s">
        <v>462</v>
      </c>
      <c r="X41" s="57" t="s">
        <v>283</v>
      </c>
      <c r="Y41" s="97"/>
      <c r="Z41" s="97"/>
      <c r="AA41" s="97"/>
      <c r="AB41" s="112"/>
    </row>
    <row r="42" ht="54" spans="1:28">
      <c r="A42" s="57"/>
      <c r="B42" s="57"/>
      <c r="C42" s="57"/>
      <c r="D42" s="57"/>
      <c r="E42" s="57"/>
      <c r="F42" s="57"/>
      <c r="G42" s="57"/>
      <c r="H42" s="57"/>
      <c r="I42" s="57"/>
      <c r="J42" s="57"/>
      <c r="K42" s="57"/>
      <c r="L42" s="57"/>
      <c r="M42" s="57"/>
      <c r="N42" s="57"/>
      <c r="O42" s="57"/>
      <c r="P42" s="57" t="s">
        <v>222</v>
      </c>
      <c r="Q42" s="57" t="s">
        <v>358</v>
      </c>
      <c r="R42" s="57" t="s">
        <v>359</v>
      </c>
      <c r="S42" s="57"/>
      <c r="T42" s="57"/>
      <c r="U42" s="57"/>
      <c r="V42" s="57"/>
      <c r="W42" s="57"/>
      <c r="X42" s="57"/>
      <c r="Y42" s="97"/>
      <c r="Z42" s="121" t="s">
        <v>379</v>
      </c>
      <c r="AA42" s="122" t="s">
        <v>349</v>
      </c>
      <c r="AB42" s="112"/>
    </row>
    <row r="43" spans="1:28">
      <c r="A43" s="57" t="s">
        <v>17</v>
      </c>
      <c r="B43" s="57">
        <v>14</v>
      </c>
      <c r="C43" s="57"/>
      <c r="D43" s="57">
        <f>D44+D45+D46+D47+D48+D49+D50+D51+D52+D53+D54+D55+D56+D57</f>
        <v>19304</v>
      </c>
      <c r="E43" s="57">
        <f t="shared" ref="E43:T43" si="9">E44+E45+E46+E47+E48+E49+E50+E51+E52+E53+E54+E55+E56+E57</f>
        <v>19304</v>
      </c>
      <c r="F43" s="57">
        <f t="shared" si="9"/>
        <v>627.19</v>
      </c>
      <c r="G43" s="57">
        <f t="shared" si="9"/>
        <v>9012.55</v>
      </c>
      <c r="H43" s="57">
        <f t="shared" si="9"/>
        <v>292.63</v>
      </c>
      <c r="I43" s="57">
        <f t="shared" si="9"/>
        <v>10291.45</v>
      </c>
      <c r="J43" s="57">
        <f t="shared" si="9"/>
        <v>334.54</v>
      </c>
      <c r="K43" s="57">
        <f t="shared" si="9"/>
        <v>15778</v>
      </c>
      <c r="L43" s="57">
        <f t="shared" si="9"/>
        <v>50641</v>
      </c>
      <c r="M43" s="57">
        <f t="shared" si="9"/>
        <v>10519.95</v>
      </c>
      <c r="N43" s="57">
        <f t="shared" si="9"/>
        <v>0</v>
      </c>
      <c r="O43" s="57">
        <f t="shared" si="9"/>
        <v>10896</v>
      </c>
      <c r="P43" s="57">
        <f t="shared" si="9"/>
        <v>153.825</v>
      </c>
      <c r="Q43" s="57">
        <f t="shared" si="9"/>
        <v>11.05</v>
      </c>
      <c r="R43" s="57">
        <f t="shared" si="9"/>
        <v>150.057</v>
      </c>
      <c r="S43" s="57">
        <f t="shared" si="9"/>
        <v>26.7016</v>
      </c>
      <c r="T43" s="57">
        <f t="shared" si="9"/>
        <v>127.1234</v>
      </c>
      <c r="U43" s="57"/>
      <c r="V43" s="57"/>
      <c r="W43" s="57"/>
      <c r="X43" s="57"/>
      <c r="Y43" s="57">
        <f>Y44+Y45+Y46+Y47+Y48+Y49+Y50+Y51+Y52+Y53+Y54+Y55+Y56+Y57</f>
        <v>2632</v>
      </c>
      <c r="Z43" s="57">
        <f>Z44+Z45+Z46+Z47+Z48+Z49+Z50+Z51+Z52+Z53+Z54+Z55+Z56+Z57</f>
        <v>960</v>
      </c>
      <c r="AA43" s="57">
        <f>AA44+AA45+AA46+AA47+AA48+AA49+AA50+AA51+AA52+AA53+AA54+AA55+AA56+AA57</f>
        <v>23</v>
      </c>
      <c r="AB43" s="112"/>
    </row>
    <row r="44" ht="27" spans="1:28">
      <c r="A44" s="66" t="s">
        <v>428</v>
      </c>
      <c r="B44" s="58">
        <v>1</v>
      </c>
      <c r="C44" s="66" t="s">
        <v>490</v>
      </c>
      <c r="D44" s="58">
        <v>630</v>
      </c>
      <c r="E44" s="58">
        <v>630</v>
      </c>
      <c r="F44" s="58">
        <v>26</v>
      </c>
      <c r="G44" s="58">
        <v>384</v>
      </c>
      <c r="H44" s="58">
        <f>F44-J44</f>
        <v>13.7</v>
      </c>
      <c r="I44" s="66">
        <f t="shared" ref="I44:J51" si="10">E44-G44</f>
        <v>246</v>
      </c>
      <c r="J44" s="78">
        <v>12.3</v>
      </c>
      <c r="K44" s="66">
        <v>262</v>
      </c>
      <c r="L44" s="66">
        <v>840</v>
      </c>
      <c r="M44" s="66">
        <v>246</v>
      </c>
      <c r="N44" s="58">
        <v>0</v>
      </c>
      <c r="O44" s="66">
        <v>246</v>
      </c>
      <c r="P44" s="81">
        <v>5.2</v>
      </c>
      <c r="Q44" s="58">
        <v>0.15</v>
      </c>
      <c r="R44" s="58">
        <v>5.05</v>
      </c>
      <c r="S44" s="58">
        <v>0</v>
      </c>
      <c r="T44" s="58">
        <f t="shared" ref="T44:T51" si="11">P44-S44</f>
        <v>5.2</v>
      </c>
      <c r="U44" s="58" t="s">
        <v>309</v>
      </c>
      <c r="V44" s="58" t="s">
        <v>288</v>
      </c>
      <c r="W44" s="116"/>
      <c r="X44" s="58" t="s">
        <v>295</v>
      </c>
      <c r="Y44" s="58">
        <v>240</v>
      </c>
      <c r="Z44" s="58"/>
      <c r="AA44" s="112"/>
      <c r="AB44" s="112"/>
    </row>
    <row r="45" ht="27" spans="1:28">
      <c r="A45" s="66" t="s">
        <v>428</v>
      </c>
      <c r="B45" s="58">
        <v>2</v>
      </c>
      <c r="C45" s="66" t="s">
        <v>491</v>
      </c>
      <c r="D45" s="58">
        <v>1300</v>
      </c>
      <c r="E45" s="58">
        <v>1300</v>
      </c>
      <c r="F45" s="58">
        <v>15.5</v>
      </c>
      <c r="G45" s="58">
        <f>E45-I45</f>
        <v>848</v>
      </c>
      <c r="H45" s="58">
        <f>F45-J45</f>
        <v>6.3</v>
      </c>
      <c r="I45" s="78">
        <v>452</v>
      </c>
      <c r="J45" s="78">
        <v>9.2</v>
      </c>
      <c r="K45" s="66">
        <v>380</v>
      </c>
      <c r="L45" s="66">
        <v>1200</v>
      </c>
      <c r="M45" s="78">
        <v>452</v>
      </c>
      <c r="N45" s="58">
        <v>0</v>
      </c>
      <c r="O45" s="78">
        <v>452</v>
      </c>
      <c r="P45" s="81">
        <v>6.8</v>
      </c>
      <c r="Q45" s="58">
        <v>0.2</v>
      </c>
      <c r="R45" s="81">
        <v>6.6</v>
      </c>
      <c r="S45" s="58">
        <v>0</v>
      </c>
      <c r="T45" s="58">
        <f t="shared" si="11"/>
        <v>6.8</v>
      </c>
      <c r="U45" s="58"/>
      <c r="V45" s="58"/>
      <c r="W45" s="116"/>
      <c r="X45" s="58"/>
      <c r="Y45" s="58">
        <v>0</v>
      </c>
      <c r="Z45" s="58"/>
      <c r="AA45" s="112"/>
      <c r="AB45" s="112"/>
    </row>
    <row r="46" ht="27" spans="1:28">
      <c r="A46" s="66" t="s">
        <v>428</v>
      </c>
      <c r="B46" s="58">
        <v>3</v>
      </c>
      <c r="C46" s="66" t="s">
        <v>492</v>
      </c>
      <c r="D46" s="58">
        <v>2700</v>
      </c>
      <c r="E46" s="58">
        <v>2700</v>
      </c>
      <c r="F46" s="58">
        <v>60</v>
      </c>
      <c r="G46" s="58">
        <v>1741</v>
      </c>
      <c r="H46" s="58">
        <v>33.6</v>
      </c>
      <c r="I46" s="66">
        <f t="shared" si="10"/>
        <v>959</v>
      </c>
      <c r="J46" s="66">
        <f t="shared" si="10"/>
        <v>26.4</v>
      </c>
      <c r="K46" s="66">
        <v>2340</v>
      </c>
      <c r="L46" s="66">
        <v>9600</v>
      </c>
      <c r="M46" s="66">
        <v>959</v>
      </c>
      <c r="N46" s="58">
        <v>0</v>
      </c>
      <c r="O46" s="66">
        <v>959</v>
      </c>
      <c r="P46" s="58">
        <f t="shared" ref="P46:P51" si="12">SUM(Q46:R46)</f>
        <v>13.83</v>
      </c>
      <c r="Q46" s="58">
        <v>0.9</v>
      </c>
      <c r="R46" s="58">
        <v>12.93</v>
      </c>
      <c r="S46" s="58">
        <v>0</v>
      </c>
      <c r="T46" s="58">
        <f t="shared" si="11"/>
        <v>13.83</v>
      </c>
      <c r="U46" s="58"/>
      <c r="V46" s="58"/>
      <c r="W46" s="116"/>
      <c r="X46" s="58"/>
      <c r="Y46" s="58">
        <v>1185</v>
      </c>
      <c r="Z46" s="58">
        <v>260</v>
      </c>
      <c r="AA46" s="112">
        <v>5</v>
      </c>
      <c r="AB46" s="112"/>
    </row>
    <row r="47" ht="27" spans="1:28">
      <c r="A47" s="66" t="s">
        <v>428</v>
      </c>
      <c r="B47" s="58">
        <v>4</v>
      </c>
      <c r="C47" s="66" t="s">
        <v>493</v>
      </c>
      <c r="D47" s="58">
        <v>1000</v>
      </c>
      <c r="E47" s="58">
        <v>1000</v>
      </c>
      <c r="F47" s="58">
        <v>55</v>
      </c>
      <c r="G47" s="58">
        <v>800</v>
      </c>
      <c r="H47" s="58">
        <v>39.3</v>
      </c>
      <c r="I47" s="78">
        <v>200</v>
      </c>
      <c r="J47" s="78">
        <v>15.7</v>
      </c>
      <c r="K47" s="66">
        <v>1286</v>
      </c>
      <c r="L47" s="66">
        <v>4136</v>
      </c>
      <c r="M47" s="78">
        <v>200</v>
      </c>
      <c r="N47" s="58">
        <v>0</v>
      </c>
      <c r="O47" s="78">
        <v>200</v>
      </c>
      <c r="P47" s="81">
        <v>5.8</v>
      </c>
      <c r="Q47" s="58">
        <v>0.12</v>
      </c>
      <c r="R47" s="81">
        <v>5.68</v>
      </c>
      <c r="S47" s="58">
        <v>0</v>
      </c>
      <c r="T47" s="58">
        <f t="shared" si="11"/>
        <v>5.8</v>
      </c>
      <c r="U47" s="58"/>
      <c r="V47" s="58"/>
      <c r="W47" s="116"/>
      <c r="X47" s="58"/>
      <c r="Y47" s="58">
        <v>390</v>
      </c>
      <c r="Z47" s="58"/>
      <c r="AA47" s="112"/>
      <c r="AB47" s="112"/>
    </row>
    <row r="48" ht="40.5" spans="1:28">
      <c r="A48" s="66" t="s">
        <v>428</v>
      </c>
      <c r="B48" s="58">
        <v>5</v>
      </c>
      <c r="C48" s="76" t="s">
        <v>494</v>
      </c>
      <c r="D48" s="77">
        <v>1170</v>
      </c>
      <c r="E48" s="77">
        <v>1170</v>
      </c>
      <c r="F48" s="77">
        <v>70</v>
      </c>
      <c r="G48" s="58">
        <v>0</v>
      </c>
      <c r="H48" s="58">
        <v>0</v>
      </c>
      <c r="I48" s="66">
        <f t="shared" si="10"/>
        <v>1170</v>
      </c>
      <c r="J48" s="66">
        <f t="shared" si="10"/>
        <v>70</v>
      </c>
      <c r="K48" s="77">
        <v>2615</v>
      </c>
      <c r="L48" s="77">
        <v>8360</v>
      </c>
      <c r="M48" s="59">
        <v>1170</v>
      </c>
      <c r="N48" s="58">
        <v>0</v>
      </c>
      <c r="O48" s="59">
        <v>1170</v>
      </c>
      <c r="P48" s="58">
        <f t="shared" si="12"/>
        <v>29</v>
      </c>
      <c r="Q48" s="58">
        <v>0</v>
      </c>
      <c r="R48" s="58">
        <v>29</v>
      </c>
      <c r="S48" s="58">
        <v>0</v>
      </c>
      <c r="T48" s="58">
        <f t="shared" si="11"/>
        <v>29</v>
      </c>
      <c r="U48" s="58"/>
      <c r="V48" s="58"/>
      <c r="W48" s="116"/>
      <c r="X48" s="58"/>
      <c r="Y48" s="58">
        <v>0</v>
      </c>
      <c r="Z48" s="58"/>
      <c r="AA48" s="112"/>
      <c r="AB48" s="112"/>
    </row>
    <row r="49" ht="40.5" spans="1:28">
      <c r="A49" s="66" t="s">
        <v>428</v>
      </c>
      <c r="B49" s="58">
        <v>6</v>
      </c>
      <c r="C49" s="76" t="s">
        <v>495</v>
      </c>
      <c r="D49" s="77">
        <v>570</v>
      </c>
      <c r="E49" s="77">
        <v>570</v>
      </c>
      <c r="F49" s="77">
        <v>35</v>
      </c>
      <c r="G49" s="58">
        <v>0</v>
      </c>
      <c r="H49" s="58">
        <v>0</v>
      </c>
      <c r="I49" s="66">
        <f t="shared" si="10"/>
        <v>570</v>
      </c>
      <c r="J49" s="66">
        <f t="shared" si="10"/>
        <v>35</v>
      </c>
      <c r="K49" s="77">
        <v>897</v>
      </c>
      <c r="L49" s="77">
        <v>3200</v>
      </c>
      <c r="M49" s="59">
        <v>570</v>
      </c>
      <c r="N49" s="58">
        <v>0</v>
      </c>
      <c r="O49" s="59">
        <v>570</v>
      </c>
      <c r="P49" s="58">
        <f t="shared" si="12"/>
        <v>14.7</v>
      </c>
      <c r="Q49" s="58">
        <v>0</v>
      </c>
      <c r="R49" s="58">
        <v>14.7</v>
      </c>
      <c r="S49" s="58">
        <v>0</v>
      </c>
      <c r="T49" s="58">
        <f t="shared" si="11"/>
        <v>14.7</v>
      </c>
      <c r="U49" s="58"/>
      <c r="V49" s="58"/>
      <c r="W49" s="116"/>
      <c r="X49" s="58"/>
      <c r="Y49" s="58">
        <v>0</v>
      </c>
      <c r="Z49" s="58"/>
      <c r="AA49" s="112"/>
      <c r="AB49" s="112"/>
    </row>
    <row r="50" ht="40.5" spans="1:28">
      <c r="A50" s="66" t="s">
        <v>428</v>
      </c>
      <c r="B50" s="58">
        <v>7</v>
      </c>
      <c r="C50" s="76" t="s">
        <v>496</v>
      </c>
      <c r="D50" s="77">
        <v>300</v>
      </c>
      <c r="E50" s="77">
        <v>300</v>
      </c>
      <c r="F50" s="77">
        <v>4</v>
      </c>
      <c r="G50" s="58">
        <v>0</v>
      </c>
      <c r="H50" s="58">
        <v>0</v>
      </c>
      <c r="I50" s="66">
        <f t="shared" si="10"/>
        <v>300</v>
      </c>
      <c r="J50" s="66">
        <f t="shared" si="10"/>
        <v>4</v>
      </c>
      <c r="K50" s="77">
        <v>300</v>
      </c>
      <c r="L50" s="77">
        <v>820</v>
      </c>
      <c r="M50" s="59">
        <v>300</v>
      </c>
      <c r="N50" s="58">
        <v>0</v>
      </c>
      <c r="O50" s="59">
        <v>300</v>
      </c>
      <c r="P50" s="58">
        <f t="shared" si="12"/>
        <v>2.2</v>
      </c>
      <c r="Q50" s="58">
        <v>0.8</v>
      </c>
      <c r="R50" s="58">
        <v>1.4</v>
      </c>
      <c r="S50" s="58">
        <v>0</v>
      </c>
      <c r="T50" s="58">
        <f t="shared" si="11"/>
        <v>2.2</v>
      </c>
      <c r="U50" s="58"/>
      <c r="V50" s="58"/>
      <c r="W50" s="116"/>
      <c r="X50" s="58"/>
      <c r="Y50" s="58">
        <v>0</v>
      </c>
      <c r="Z50" s="58"/>
      <c r="AA50" s="112"/>
      <c r="AB50" s="112"/>
    </row>
    <row r="51" ht="40.5" spans="1:28">
      <c r="A51" s="66" t="s">
        <v>428</v>
      </c>
      <c r="B51" s="58">
        <v>8</v>
      </c>
      <c r="C51" s="59" t="s">
        <v>497</v>
      </c>
      <c r="D51" s="77">
        <v>750</v>
      </c>
      <c r="E51" s="77">
        <v>750</v>
      </c>
      <c r="F51" s="77">
        <v>11</v>
      </c>
      <c r="G51" s="58">
        <v>0</v>
      </c>
      <c r="H51" s="58">
        <v>0</v>
      </c>
      <c r="I51" s="66">
        <f t="shared" si="10"/>
        <v>750</v>
      </c>
      <c r="J51" s="66">
        <f t="shared" si="10"/>
        <v>11</v>
      </c>
      <c r="K51" s="77">
        <v>1500</v>
      </c>
      <c r="L51" s="77">
        <v>4120</v>
      </c>
      <c r="M51" s="59">
        <v>750</v>
      </c>
      <c r="N51" s="58">
        <v>0</v>
      </c>
      <c r="O51" s="59">
        <v>750</v>
      </c>
      <c r="P51" s="58">
        <f t="shared" si="12"/>
        <v>5.8</v>
      </c>
      <c r="Q51" s="58">
        <v>1.8</v>
      </c>
      <c r="R51" s="58">
        <v>4</v>
      </c>
      <c r="S51" s="58">
        <v>0</v>
      </c>
      <c r="T51" s="58">
        <f t="shared" si="11"/>
        <v>5.8</v>
      </c>
      <c r="U51" s="58"/>
      <c r="V51" s="58"/>
      <c r="W51" s="116"/>
      <c r="X51" s="58"/>
      <c r="Y51" s="58">
        <v>0</v>
      </c>
      <c r="Z51" s="58"/>
      <c r="AA51" s="112"/>
      <c r="AB51" s="112"/>
    </row>
    <row r="52" ht="28.5" spans="1:28">
      <c r="A52" s="78" t="s">
        <v>428</v>
      </c>
      <c r="B52" s="58">
        <v>9</v>
      </c>
      <c r="C52" s="79" t="s">
        <v>498</v>
      </c>
      <c r="D52" s="80">
        <v>420</v>
      </c>
      <c r="E52" s="80">
        <v>420</v>
      </c>
      <c r="F52" s="80">
        <v>25</v>
      </c>
      <c r="G52" s="80">
        <v>0</v>
      </c>
      <c r="H52" s="80">
        <v>0</v>
      </c>
      <c r="I52" s="80">
        <v>420</v>
      </c>
      <c r="J52" s="80">
        <v>25</v>
      </c>
      <c r="K52" s="80">
        <v>1600</v>
      </c>
      <c r="L52" s="80">
        <v>4000</v>
      </c>
      <c r="M52" s="80">
        <v>420</v>
      </c>
      <c r="N52" s="80">
        <v>0</v>
      </c>
      <c r="O52" s="80">
        <v>420</v>
      </c>
      <c r="P52" s="80">
        <v>10.5</v>
      </c>
      <c r="Q52" s="80">
        <v>0</v>
      </c>
      <c r="R52" s="80">
        <v>10.5</v>
      </c>
      <c r="S52" s="58">
        <v>0</v>
      </c>
      <c r="T52" s="80">
        <v>10.5</v>
      </c>
      <c r="U52" s="58"/>
      <c r="V52" s="58"/>
      <c r="W52" s="112"/>
      <c r="X52" s="58"/>
      <c r="Y52" s="58">
        <v>0</v>
      </c>
      <c r="Z52" s="58"/>
      <c r="AA52" s="112"/>
      <c r="AB52" s="112"/>
    </row>
    <row r="53" ht="27" spans="1:28">
      <c r="A53" s="66" t="s">
        <v>428</v>
      </c>
      <c r="B53" s="58">
        <v>10</v>
      </c>
      <c r="C53" s="66" t="s">
        <v>499</v>
      </c>
      <c r="D53" s="58">
        <v>2105</v>
      </c>
      <c r="E53" s="58">
        <v>2105</v>
      </c>
      <c r="F53" s="58">
        <v>137.28</v>
      </c>
      <c r="G53" s="58">
        <v>2085</v>
      </c>
      <c r="H53" s="58">
        <v>130.48</v>
      </c>
      <c r="I53" s="58">
        <f>E53-G53</f>
        <v>20</v>
      </c>
      <c r="J53" s="93">
        <v>6.8</v>
      </c>
      <c r="K53" s="66">
        <v>550</v>
      </c>
      <c r="L53" s="66">
        <v>1650</v>
      </c>
      <c r="M53" s="59">
        <f>I53</f>
        <v>20</v>
      </c>
      <c r="N53" s="58">
        <v>0</v>
      </c>
      <c r="O53" s="66">
        <v>20</v>
      </c>
      <c r="P53" s="58">
        <f>SUM(Q53:R53)</f>
        <v>3.46</v>
      </c>
      <c r="Q53" s="58">
        <v>0.06</v>
      </c>
      <c r="R53" s="58">
        <v>3.4</v>
      </c>
      <c r="S53" s="58">
        <v>0</v>
      </c>
      <c r="T53" s="58">
        <f>P53-S53</f>
        <v>3.46</v>
      </c>
      <c r="U53" s="58"/>
      <c r="V53" s="58"/>
      <c r="W53" s="116"/>
      <c r="X53" s="58"/>
      <c r="Y53" s="58">
        <v>266</v>
      </c>
      <c r="Z53" s="58"/>
      <c r="AA53" s="58"/>
      <c r="AB53" s="58" t="s">
        <v>367</v>
      </c>
    </row>
    <row r="54" ht="27" spans="1:28">
      <c r="A54" s="66" t="s">
        <v>428</v>
      </c>
      <c r="B54" s="58">
        <v>11</v>
      </c>
      <c r="C54" s="66" t="s">
        <v>500</v>
      </c>
      <c r="D54" s="58">
        <v>2770</v>
      </c>
      <c r="E54" s="58">
        <v>2770</v>
      </c>
      <c r="F54" s="81">
        <v>25</v>
      </c>
      <c r="G54" s="81">
        <v>586.75</v>
      </c>
      <c r="H54" s="81">
        <v>13.24</v>
      </c>
      <c r="I54" s="81">
        <f>E54-G54</f>
        <v>2183.25</v>
      </c>
      <c r="J54" s="94">
        <v>11.76</v>
      </c>
      <c r="K54" s="78">
        <v>308</v>
      </c>
      <c r="L54" s="78">
        <v>1024</v>
      </c>
      <c r="M54" s="82">
        <f>I54</f>
        <v>2183.25</v>
      </c>
      <c r="N54" s="81">
        <v>0</v>
      </c>
      <c r="O54" s="78">
        <v>2439</v>
      </c>
      <c r="P54" s="81">
        <v>7.05</v>
      </c>
      <c r="Q54" s="81">
        <v>3</v>
      </c>
      <c r="R54" s="81">
        <v>4.05</v>
      </c>
      <c r="S54" s="58">
        <v>0</v>
      </c>
      <c r="T54" s="81">
        <f>P54-S54</f>
        <v>7.05</v>
      </c>
      <c r="U54" s="58"/>
      <c r="V54" s="58"/>
      <c r="W54" s="116"/>
      <c r="X54" s="117"/>
      <c r="Y54" s="58">
        <v>308</v>
      </c>
      <c r="Z54" s="58">
        <v>400</v>
      </c>
      <c r="AA54" s="58">
        <v>10</v>
      </c>
      <c r="AB54" s="58" t="s">
        <v>367</v>
      </c>
    </row>
    <row r="55" ht="27" spans="1:28">
      <c r="A55" s="66" t="s">
        <v>428</v>
      </c>
      <c r="B55" s="58">
        <v>12</v>
      </c>
      <c r="C55" s="66" t="s">
        <v>501</v>
      </c>
      <c r="D55" s="59">
        <v>4000</v>
      </c>
      <c r="E55" s="59">
        <v>4000</v>
      </c>
      <c r="F55" s="59">
        <v>46</v>
      </c>
      <c r="G55" s="59">
        <v>1636</v>
      </c>
      <c r="H55" s="59">
        <v>12.75</v>
      </c>
      <c r="I55" s="82">
        <v>2364</v>
      </c>
      <c r="J55" s="94">
        <v>33.25</v>
      </c>
      <c r="K55" s="66">
        <v>125</v>
      </c>
      <c r="L55" s="66">
        <v>401</v>
      </c>
      <c r="M55" s="59">
        <f>I55</f>
        <v>2364</v>
      </c>
      <c r="N55" s="59">
        <v>0</v>
      </c>
      <c r="O55" s="66">
        <v>2385</v>
      </c>
      <c r="P55" s="82">
        <v>16.475</v>
      </c>
      <c r="Q55" s="59">
        <v>3.84</v>
      </c>
      <c r="R55" s="82">
        <v>12.635</v>
      </c>
      <c r="S55" s="105">
        <v>1.7216</v>
      </c>
      <c r="T55" s="105">
        <f>P55-S55</f>
        <v>14.7534</v>
      </c>
      <c r="U55" s="58"/>
      <c r="V55" s="58"/>
      <c r="W55" s="106"/>
      <c r="X55" s="118"/>
      <c r="Y55" s="59">
        <v>243</v>
      </c>
      <c r="Z55" s="59"/>
      <c r="AA55" s="59"/>
      <c r="AB55" s="58" t="s">
        <v>367</v>
      </c>
    </row>
    <row r="56" ht="27" spans="1:28">
      <c r="A56" s="66" t="s">
        <v>428</v>
      </c>
      <c r="B56" s="58">
        <v>13</v>
      </c>
      <c r="C56" s="66" t="s">
        <v>502</v>
      </c>
      <c r="D56" s="58">
        <v>800</v>
      </c>
      <c r="E56" s="58">
        <v>800</v>
      </c>
      <c r="F56" s="58">
        <v>31</v>
      </c>
      <c r="G56" s="58">
        <v>703.3</v>
      </c>
      <c r="H56" s="58">
        <v>18.26</v>
      </c>
      <c r="I56" s="58">
        <f>E56-G56</f>
        <v>96.7</v>
      </c>
      <c r="J56" s="59">
        <f>F56-H56</f>
        <v>12.74</v>
      </c>
      <c r="K56" s="66">
        <v>180</v>
      </c>
      <c r="L56" s="66">
        <v>570</v>
      </c>
      <c r="M56" s="59">
        <f>I56</f>
        <v>96.7</v>
      </c>
      <c r="N56" s="58">
        <v>0</v>
      </c>
      <c r="O56" s="66">
        <v>196</v>
      </c>
      <c r="P56" s="58">
        <v>4.1</v>
      </c>
      <c r="Q56" s="58">
        <v>0.12</v>
      </c>
      <c r="R56" s="58">
        <v>3.98</v>
      </c>
      <c r="S56" s="58">
        <v>0</v>
      </c>
      <c r="T56" s="58">
        <f>P56-S56</f>
        <v>4.1</v>
      </c>
      <c r="U56" s="58"/>
      <c r="V56" s="58"/>
      <c r="W56" s="116"/>
      <c r="X56" s="58"/>
      <c r="Y56" s="58">
        <v>0</v>
      </c>
      <c r="Z56" s="58">
        <v>300</v>
      </c>
      <c r="AA56" s="58">
        <v>8</v>
      </c>
      <c r="AB56" s="58" t="s">
        <v>367</v>
      </c>
    </row>
    <row r="57" ht="40.5" spans="1:28">
      <c r="A57" s="66" t="s">
        <v>428</v>
      </c>
      <c r="B57" s="59">
        <v>14</v>
      </c>
      <c r="C57" s="82" t="s">
        <v>503</v>
      </c>
      <c r="D57" s="70">
        <v>789</v>
      </c>
      <c r="E57" s="70">
        <v>789</v>
      </c>
      <c r="F57" s="70">
        <v>86.41</v>
      </c>
      <c r="G57" s="70">
        <v>228.5</v>
      </c>
      <c r="H57" s="70">
        <v>25</v>
      </c>
      <c r="I57" s="70">
        <v>560.5</v>
      </c>
      <c r="J57" s="70">
        <v>61.39</v>
      </c>
      <c r="K57" s="70">
        <v>3435</v>
      </c>
      <c r="L57" s="70">
        <v>10720</v>
      </c>
      <c r="M57" s="70">
        <v>789</v>
      </c>
      <c r="N57" s="70">
        <v>0</v>
      </c>
      <c r="O57" s="70">
        <v>789</v>
      </c>
      <c r="P57" s="95">
        <v>28.91</v>
      </c>
      <c r="Q57" s="95">
        <v>0.06</v>
      </c>
      <c r="R57" s="95">
        <v>36.132</v>
      </c>
      <c r="S57" s="70">
        <v>24.98</v>
      </c>
      <c r="T57" s="95">
        <f>P57-S57</f>
        <v>3.93</v>
      </c>
      <c r="U57" s="58"/>
      <c r="V57" s="58"/>
      <c r="W57" s="119"/>
      <c r="X57" s="58"/>
      <c r="Y57" s="59">
        <v>0</v>
      </c>
      <c r="Z57" s="59"/>
      <c r="AA57" s="70"/>
      <c r="AB57" s="59" t="s">
        <v>367</v>
      </c>
    </row>
    <row r="58" ht="27" spans="1:28">
      <c r="A58" s="56" t="s">
        <v>504</v>
      </c>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112"/>
      <c r="AB58" s="112"/>
    </row>
    <row r="59" spans="1:28">
      <c r="A59" s="57" t="s">
        <v>337</v>
      </c>
      <c r="B59" s="57" t="s">
        <v>267</v>
      </c>
      <c r="C59" s="57" t="s">
        <v>338</v>
      </c>
      <c r="D59" s="57"/>
      <c r="E59" s="57"/>
      <c r="F59" s="57"/>
      <c r="G59" s="57"/>
      <c r="H59" s="57"/>
      <c r="I59" s="57" t="s">
        <v>339</v>
      </c>
      <c r="J59" s="57"/>
      <c r="K59" s="57"/>
      <c r="L59" s="57"/>
      <c r="M59" s="57" t="s">
        <v>340</v>
      </c>
      <c r="N59" s="57"/>
      <c r="O59" s="57"/>
      <c r="P59" s="57" t="s">
        <v>341</v>
      </c>
      <c r="Q59" s="57"/>
      <c r="R59" s="57"/>
      <c r="S59" s="57"/>
      <c r="T59" s="57"/>
      <c r="U59" s="57" t="s">
        <v>264</v>
      </c>
      <c r="V59" s="57"/>
      <c r="W59" s="57"/>
      <c r="X59" s="57"/>
      <c r="Y59" s="97" t="s">
        <v>461</v>
      </c>
      <c r="Z59" s="97" t="s">
        <v>378</v>
      </c>
      <c r="AA59" s="97"/>
      <c r="AB59" s="112"/>
    </row>
    <row r="60" spans="1:28">
      <c r="A60" s="57"/>
      <c r="B60" s="57"/>
      <c r="C60" s="57" t="s">
        <v>2</v>
      </c>
      <c r="D60" s="57" t="s">
        <v>344</v>
      </c>
      <c r="E60" s="57" t="s">
        <v>345</v>
      </c>
      <c r="F60" s="57" t="s">
        <v>346</v>
      </c>
      <c r="G60" s="57" t="s">
        <v>347</v>
      </c>
      <c r="H60" s="57" t="s">
        <v>348</v>
      </c>
      <c r="I60" s="57" t="s">
        <v>272</v>
      </c>
      <c r="J60" s="57" t="s">
        <v>349</v>
      </c>
      <c r="K60" s="57" t="s">
        <v>350</v>
      </c>
      <c r="L60" s="57" t="s">
        <v>351</v>
      </c>
      <c r="M60" s="57" t="s">
        <v>352</v>
      </c>
      <c r="N60" s="57" t="s">
        <v>353</v>
      </c>
      <c r="O60" s="57" t="s">
        <v>354</v>
      </c>
      <c r="P60" s="57" t="s">
        <v>355</v>
      </c>
      <c r="Q60" s="57"/>
      <c r="R60" s="57"/>
      <c r="S60" s="57" t="s">
        <v>356</v>
      </c>
      <c r="T60" s="57" t="s">
        <v>357</v>
      </c>
      <c r="U60" s="57" t="s">
        <v>280</v>
      </c>
      <c r="V60" s="57" t="s">
        <v>281</v>
      </c>
      <c r="W60" s="57" t="s">
        <v>462</v>
      </c>
      <c r="X60" s="57" t="s">
        <v>283</v>
      </c>
      <c r="Y60" s="97"/>
      <c r="Z60" s="97"/>
      <c r="AA60" s="97"/>
      <c r="AB60" s="112"/>
    </row>
    <row r="61" ht="54" spans="1:28">
      <c r="A61" s="57"/>
      <c r="B61" s="57"/>
      <c r="C61" s="57"/>
      <c r="D61" s="57"/>
      <c r="E61" s="57"/>
      <c r="F61" s="57"/>
      <c r="G61" s="57"/>
      <c r="H61" s="57"/>
      <c r="I61" s="57"/>
      <c r="J61" s="57"/>
      <c r="K61" s="57"/>
      <c r="L61" s="57"/>
      <c r="M61" s="57"/>
      <c r="N61" s="57"/>
      <c r="O61" s="57"/>
      <c r="P61" s="57" t="s">
        <v>222</v>
      </c>
      <c r="Q61" s="57" t="s">
        <v>358</v>
      </c>
      <c r="R61" s="57" t="s">
        <v>359</v>
      </c>
      <c r="S61" s="57"/>
      <c r="T61" s="57"/>
      <c r="U61" s="57"/>
      <c r="V61" s="57"/>
      <c r="W61" s="57"/>
      <c r="X61" s="57"/>
      <c r="Y61" s="97"/>
      <c r="Z61" s="121" t="s">
        <v>379</v>
      </c>
      <c r="AA61" s="122" t="s">
        <v>349</v>
      </c>
      <c r="AB61" s="112"/>
    </row>
    <row r="62" spans="1:28">
      <c r="A62" s="57" t="s">
        <v>17</v>
      </c>
      <c r="B62" s="57">
        <v>20</v>
      </c>
      <c r="C62" s="57"/>
      <c r="D62" s="57">
        <f t="shared" ref="D62:T62" si="13">D63+D64+D65+D66+D67+D68+D69+D70+D71+D72+D75+D76+D77+D78+D79+D80+D81+D82</f>
        <v>33443.78</v>
      </c>
      <c r="E62" s="57">
        <f t="shared" si="13"/>
        <v>33443.78</v>
      </c>
      <c r="F62" s="57">
        <f t="shared" si="13"/>
        <v>567.295</v>
      </c>
      <c r="G62" s="57">
        <f t="shared" si="13"/>
        <v>1098.88922375388</v>
      </c>
      <c r="H62" s="57">
        <f t="shared" si="13"/>
        <v>64.14</v>
      </c>
      <c r="I62" s="57">
        <f t="shared" si="13"/>
        <v>32344.8907762461</v>
      </c>
      <c r="J62" s="57">
        <f t="shared" si="13"/>
        <v>503.155</v>
      </c>
      <c r="K62" s="57">
        <f t="shared" si="13"/>
        <v>17165</v>
      </c>
      <c r="L62" s="57">
        <f t="shared" si="13"/>
        <v>44002</v>
      </c>
      <c r="M62" s="57">
        <f t="shared" si="13"/>
        <v>32344.89</v>
      </c>
      <c r="N62" s="57">
        <f t="shared" si="13"/>
        <v>2383.81577542112</v>
      </c>
      <c r="O62" s="57">
        <f t="shared" si="13"/>
        <v>29961.0742245789</v>
      </c>
      <c r="P62" s="57">
        <f t="shared" si="13"/>
        <v>242.200332121596</v>
      </c>
      <c r="Q62" s="57">
        <f t="shared" si="13"/>
        <v>64.0153333404143</v>
      </c>
      <c r="R62" s="57">
        <f t="shared" si="13"/>
        <v>178.188261825</v>
      </c>
      <c r="S62" s="57">
        <f t="shared" si="13"/>
        <v>22.4284</v>
      </c>
      <c r="T62" s="57">
        <f t="shared" si="13"/>
        <v>224.371932121597</v>
      </c>
      <c r="U62" s="57"/>
      <c r="V62" s="57"/>
      <c r="W62" s="57">
        <f>W63+W64+W65+W66+W67+W68+W69+W70+W71+W72+W75+W76+W77+W78+W79+W80+W81+W82</f>
        <v>0</v>
      </c>
      <c r="X62" s="57"/>
      <c r="Y62" s="57">
        <f>Y63+Y64+Y65+Y66+Y67+Y68+Y69+Y70+Y71+Y72+Y75+Y76+Y77+Y78+Y79+Y80+Y81+Y82</f>
        <v>4810</v>
      </c>
      <c r="Z62" s="57">
        <f>Z63+Z64+Z65+Z66+Z67+Z68+Z69+Z70+Z71+Z72+Z75+Z76+Z77+Z78+Z79+Z80+Z81+Z82</f>
        <v>2158</v>
      </c>
      <c r="AA62" s="57">
        <f>AA63+AA64+AA65+AA66+AA67+AA68+AA69+AA70+AA71+AA72+AA75+AA76+AA77+AA78+AA79+AA80+AA81+AA82</f>
        <v>103</v>
      </c>
      <c r="AB62" s="112"/>
    </row>
    <row r="63" spans="1:28">
      <c r="A63" s="59" t="s">
        <v>456</v>
      </c>
      <c r="B63" s="63">
        <v>1</v>
      </c>
      <c r="C63" s="59" t="s">
        <v>505</v>
      </c>
      <c r="D63" s="59">
        <v>120</v>
      </c>
      <c r="E63" s="59">
        <v>120</v>
      </c>
      <c r="F63" s="59">
        <v>8</v>
      </c>
      <c r="G63" s="58">
        <v>0</v>
      </c>
      <c r="H63" s="58">
        <v>0</v>
      </c>
      <c r="I63" s="58">
        <v>120</v>
      </c>
      <c r="J63" s="58">
        <v>8</v>
      </c>
      <c r="K63" s="58">
        <v>416</v>
      </c>
      <c r="L63" s="58">
        <v>1664</v>
      </c>
      <c r="M63" s="59">
        <v>120</v>
      </c>
      <c r="N63" s="58">
        <v>41.039794801026</v>
      </c>
      <c r="O63" s="58">
        <v>78.960205198974</v>
      </c>
      <c r="P63" s="96">
        <v>4.4212</v>
      </c>
      <c r="Q63" s="96">
        <v>0.0432</v>
      </c>
      <c r="R63" s="96">
        <v>4.378</v>
      </c>
      <c r="S63" s="58">
        <v>0</v>
      </c>
      <c r="T63" s="96">
        <v>4.4212</v>
      </c>
      <c r="U63" s="59" t="s">
        <v>326</v>
      </c>
      <c r="V63" s="59" t="s">
        <v>288</v>
      </c>
      <c r="W63" s="59"/>
      <c r="X63" s="120" t="s">
        <v>295</v>
      </c>
      <c r="Y63" s="58">
        <v>0</v>
      </c>
      <c r="Z63" s="58"/>
      <c r="AA63" s="112"/>
      <c r="AB63" s="112"/>
    </row>
    <row r="64" ht="27" spans="1:28">
      <c r="A64" s="59" t="s">
        <v>456</v>
      </c>
      <c r="B64" s="63">
        <v>2</v>
      </c>
      <c r="C64" s="59" t="s">
        <v>506</v>
      </c>
      <c r="D64" s="59">
        <v>200</v>
      </c>
      <c r="E64" s="59">
        <v>200</v>
      </c>
      <c r="F64" s="59">
        <v>21</v>
      </c>
      <c r="G64" s="58">
        <v>0</v>
      </c>
      <c r="H64" s="58">
        <v>0</v>
      </c>
      <c r="I64" s="58">
        <v>200</v>
      </c>
      <c r="J64" s="58">
        <v>21</v>
      </c>
      <c r="K64" s="58">
        <v>707</v>
      </c>
      <c r="L64" s="58">
        <v>2042</v>
      </c>
      <c r="M64" s="59">
        <v>200</v>
      </c>
      <c r="N64" s="58">
        <v>107.7</v>
      </c>
      <c r="O64" s="58">
        <v>92.3</v>
      </c>
      <c r="P64" s="96">
        <v>4.12202025</v>
      </c>
      <c r="Q64" s="96">
        <v>0.072</v>
      </c>
      <c r="R64" s="58">
        <v>4.05002025</v>
      </c>
      <c r="S64" s="58">
        <v>0</v>
      </c>
      <c r="T64" s="96">
        <v>4.12202025</v>
      </c>
      <c r="U64" s="59"/>
      <c r="V64" s="59"/>
      <c r="W64" s="59"/>
      <c r="X64" s="120"/>
      <c r="Y64" s="58">
        <v>0</v>
      </c>
      <c r="Z64" s="58"/>
      <c r="AA64" s="112"/>
      <c r="AB64" s="112"/>
    </row>
    <row r="65" ht="27" spans="1:28">
      <c r="A65" s="59" t="s">
        <v>456</v>
      </c>
      <c r="B65" s="63">
        <v>3</v>
      </c>
      <c r="C65" s="59" t="s">
        <v>507</v>
      </c>
      <c r="D65" s="59">
        <v>6000</v>
      </c>
      <c r="E65" s="59">
        <v>6000</v>
      </c>
      <c r="F65" s="59">
        <v>33.72</v>
      </c>
      <c r="G65" s="58">
        <v>0</v>
      </c>
      <c r="H65" s="58">
        <v>0</v>
      </c>
      <c r="I65" s="58">
        <v>6000</v>
      </c>
      <c r="J65" s="58">
        <v>33.72</v>
      </c>
      <c r="K65" s="58">
        <v>2036</v>
      </c>
      <c r="L65" s="58">
        <v>3800</v>
      </c>
      <c r="M65" s="59">
        <v>6000</v>
      </c>
      <c r="N65" s="58">
        <v>172.982735086325</v>
      </c>
      <c r="O65" s="58">
        <v>5827.01726491368</v>
      </c>
      <c r="P65" s="96">
        <v>24.10836</v>
      </c>
      <c r="Q65" s="96">
        <v>14.30904</v>
      </c>
      <c r="R65" s="96">
        <v>9.79932</v>
      </c>
      <c r="S65" s="58">
        <v>0</v>
      </c>
      <c r="T65" s="96">
        <v>24.10836</v>
      </c>
      <c r="U65" s="59"/>
      <c r="V65" s="59"/>
      <c r="W65" s="59"/>
      <c r="X65" s="120"/>
      <c r="Y65" s="58">
        <v>867</v>
      </c>
      <c r="Z65" s="58"/>
      <c r="AA65" s="112"/>
      <c r="AB65" s="112"/>
    </row>
    <row r="66" ht="27" spans="1:28">
      <c r="A66" s="59" t="s">
        <v>456</v>
      </c>
      <c r="B66" s="63">
        <v>4</v>
      </c>
      <c r="C66" s="59" t="s">
        <v>508</v>
      </c>
      <c r="D66" s="59">
        <v>2600</v>
      </c>
      <c r="E66" s="59">
        <v>2600</v>
      </c>
      <c r="F66" s="59">
        <v>18</v>
      </c>
      <c r="G66" s="58">
        <v>0</v>
      </c>
      <c r="H66" s="58">
        <v>0</v>
      </c>
      <c r="I66" s="58">
        <v>2600</v>
      </c>
      <c r="J66" s="58">
        <v>18</v>
      </c>
      <c r="K66" s="58">
        <v>1054</v>
      </c>
      <c r="L66" s="58">
        <v>2128</v>
      </c>
      <c r="M66" s="59">
        <v>2600</v>
      </c>
      <c r="N66" s="58">
        <v>92.3395383023085</v>
      </c>
      <c r="O66" s="58">
        <v>2507.66046169769</v>
      </c>
      <c r="P66" s="96">
        <v>15.108846575</v>
      </c>
      <c r="Q66" s="96">
        <v>5.7938</v>
      </c>
      <c r="R66" s="58">
        <v>9.315046575</v>
      </c>
      <c r="S66" s="58">
        <v>0</v>
      </c>
      <c r="T66" s="96">
        <v>15.108846575</v>
      </c>
      <c r="U66" s="59"/>
      <c r="V66" s="59"/>
      <c r="W66" s="59"/>
      <c r="X66" s="120"/>
      <c r="Y66" s="58">
        <v>0</v>
      </c>
      <c r="Z66" s="58"/>
      <c r="AA66" s="112"/>
      <c r="AB66" s="112"/>
    </row>
    <row r="67" ht="27" spans="1:28">
      <c r="A67" s="59" t="s">
        <v>456</v>
      </c>
      <c r="B67" s="63">
        <v>5</v>
      </c>
      <c r="C67" s="59" t="s">
        <v>509</v>
      </c>
      <c r="D67" s="59">
        <v>1650</v>
      </c>
      <c r="E67" s="59">
        <v>1650</v>
      </c>
      <c r="F67" s="59">
        <v>23.11</v>
      </c>
      <c r="G67" s="58">
        <v>0</v>
      </c>
      <c r="H67" s="58">
        <v>0</v>
      </c>
      <c r="I67" s="58">
        <v>1650</v>
      </c>
      <c r="J67" s="58">
        <v>23.11</v>
      </c>
      <c r="K67" s="58">
        <v>1246</v>
      </c>
      <c r="L67" s="58">
        <v>5303</v>
      </c>
      <c r="M67" s="59">
        <v>1650</v>
      </c>
      <c r="N67" s="58">
        <v>118.553707231464</v>
      </c>
      <c r="O67" s="58">
        <v>1531.44629276854</v>
      </c>
      <c r="P67" s="96">
        <v>9.85696</v>
      </c>
      <c r="Q67" s="96">
        <v>3.28</v>
      </c>
      <c r="R67" s="96">
        <v>6.58436</v>
      </c>
      <c r="S67" s="58">
        <v>0</v>
      </c>
      <c r="T67" s="96">
        <v>9.85696</v>
      </c>
      <c r="U67" s="59"/>
      <c r="V67" s="59"/>
      <c r="W67" s="59"/>
      <c r="X67" s="120"/>
      <c r="Y67" s="58">
        <v>0</v>
      </c>
      <c r="Z67" s="58"/>
      <c r="AA67" s="112"/>
      <c r="AB67" s="112"/>
    </row>
    <row r="68" ht="40.5" spans="1:28">
      <c r="A68" s="59" t="s">
        <v>456</v>
      </c>
      <c r="B68" s="63">
        <v>6</v>
      </c>
      <c r="C68" s="58" t="s">
        <v>510</v>
      </c>
      <c r="D68" s="58">
        <v>361.5</v>
      </c>
      <c r="E68" s="58">
        <v>361.5</v>
      </c>
      <c r="F68" s="58">
        <v>12.86</v>
      </c>
      <c r="G68" s="58">
        <v>0</v>
      </c>
      <c r="H68" s="58">
        <v>0</v>
      </c>
      <c r="I68" s="58">
        <v>361.5</v>
      </c>
      <c r="J68" s="58">
        <v>12.86</v>
      </c>
      <c r="K68" s="81">
        <v>400</v>
      </c>
      <c r="L68" s="81">
        <v>1200</v>
      </c>
      <c r="M68" s="58">
        <v>361.5</v>
      </c>
      <c r="N68" s="58">
        <v>77</v>
      </c>
      <c r="O68" s="58">
        <v>284.5</v>
      </c>
      <c r="P68" s="123">
        <v>10.288</v>
      </c>
      <c r="Q68" s="58">
        <v>0</v>
      </c>
      <c r="R68" s="123">
        <v>10.288</v>
      </c>
      <c r="S68" s="58">
        <v>0</v>
      </c>
      <c r="T68" s="123">
        <v>10.288</v>
      </c>
      <c r="U68" s="59"/>
      <c r="V68" s="59"/>
      <c r="W68" s="59"/>
      <c r="X68" s="120"/>
      <c r="Y68" s="58">
        <v>0</v>
      </c>
      <c r="Z68" s="58"/>
      <c r="AA68" s="112"/>
      <c r="AB68" s="112"/>
    </row>
    <row r="69" ht="27" spans="1:28">
      <c r="A69" s="59" t="s">
        <v>456</v>
      </c>
      <c r="B69" s="63">
        <v>7</v>
      </c>
      <c r="C69" s="58" t="s">
        <v>511</v>
      </c>
      <c r="D69" s="81">
        <v>83</v>
      </c>
      <c r="E69" s="81">
        <v>83</v>
      </c>
      <c r="F69" s="81">
        <v>5.5</v>
      </c>
      <c r="G69" s="81">
        <v>0</v>
      </c>
      <c r="H69" s="81">
        <v>0</v>
      </c>
      <c r="I69" s="81">
        <v>83</v>
      </c>
      <c r="J69" s="81">
        <v>5.5</v>
      </c>
      <c r="K69" s="81">
        <v>270</v>
      </c>
      <c r="L69" s="81">
        <v>810</v>
      </c>
      <c r="M69" s="81">
        <v>83</v>
      </c>
      <c r="N69" s="81">
        <v>0</v>
      </c>
      <c r="O69" s="81">
        <v>83</v>
      </c>
      <c r="P69" s="81">
        <v>3.85</v>
      </c>
      <c r="Q69" s="81">
        <v>0</v>
      </c>
      <c r="R69" s="81">
        <v>3.85</v>
      </c>
      <c r="S69" s="58">
        <v>0</v>
      </c>
      <c r="T69" s="81">
        <v>3.85</v>
      </c>
      <c r="U69" s="59"/>
      <c r="V69" s="59"/>
      <c r="W69" s="59"/>
      <c r="X69" s="120"/>
      <c r="Y69" s="58">
        <v>0</v>
      </c>
      <c r="Z69" s="58"/>
      <c r="AA69" s="112"/>
      <c r="AB69" s="112"/>
    </row>
    <row r="70" ht="27" spans="1:28">
      <c r="A70" s="59" t="s">
        <v>456</v>
      </c>
      <c r="B70" s="63">
        <v>8</v>
      </c>
      <c r="C70" s="59" t="s">
        <v>512</v>
      </c>
      <c r="D70" s="59">
        <v>19</v>
      </c>
      <c r="E70" s="59">
        <v>19</v>
      </c>
      <c r="F70" s="59">
        <v>1.19</v>
      </c>
      <c r="G70" s="58">
        <v>0</v>
      </c>
      <c r="H70" s="58">
        <v>0</v>
      </c>
      <c r="I70" s="58">
        <v>19</v>
      </c>
      <c r="J70" s="58">
        <v>1.19</v>
      </c>
      <c r="K70" s="58">
        <v>97</v>
      </c>
      <c r="L70" s="58">
        <v>291</v>
      </c>
      <c r="M70" s="59">
        <v>19</v>
      </c>
      <c r="N70" s="58">
        <v>19</v>
      </c>
      <c r="O70" s="58">
        <v>0</v>
      </c>
      <c r="P70" s="59">
        <v>1.33</v>
      </c>
      <c r="Q70" s="58">
        <v>0</v>
      </c>
      <c r="R70" s="58">
        <v>1.33</v>
      </c>
      <c r="S70" s="58">
        <v>0</v>
      </c>
      <c r="T70" s="58">
        <v>1.33</v>
      </c>
      <c r="U70" s="59"/>
      <c r="V70" s="59"/>
      <c r="W70" s="59"/>
      <c r="X70" s="120"/>
      <c r="Y70" s="58">
        <v>0</v>
      </c>
      <c r="Z70" s="58"/>
      <c r="AA70" s="112"/>
      <c r="AB70" s="112"/>
    </row>
    <row r="71" ht="40.5" spans="1:28">
      <c r="A71" s="59" t="s">
        <v>456</v>
      </c>
      <c r="B71" s="63">
        <v>9</v>
      </c>
      <c r="C71" s="59" t="s">
        <v>513</v>
      </c>
      <c r="D71" s="59">
        <v>10</v>
      </c>
      <c r="E71" s="59">
        <v>10</v>
      </c>
      <c r="F71" s="59">
        <v>0.9</v>
      </c>
      <c r="G71" s="81">
        <v>0</v>
      </c>
      <c r="H71" s="81">
        <v>0</v>
      </c>
      <c r="I71" s="58">
        <v>10</v>
      </c>
      <c r="J71" s="58">
        <v>0.9</v>
      </c>
      <c r="K71" s="58">
        <v>100</v>
      </c>
      <c r="L71" s="58">
        <v>310</v>
      </c>
      <c r="M71" s="59">
        <v>10</v>
      </c>
      <c r="N71" s="58">
        <v>10</v>
      </c>
      <c r="O71" s="58">
        <v>0</v>
      </c>
      <c r="P71" s="59">
        <v>1</v>
      </c>
      <c r="Q71" s="58">
        <v>0</v>
      </c>
      <c r="R71" s="58">
        <v>1</v>
      </c>
      <c r="S71" s="58">
        <v>0</v>
      </c>
      <c r="T71" s="58">
        <v>1</v>
      </c>
      <c r="U71" s="59"/>
      <c r="V71" s="59"/>
      <c r="W71" s="125"/>
      <c r="X71" s="120"/>
      <c r="Y71" s="58">
        <v>0</v>
      </c>
      <c r="Z71" s="58"/>
      <c r="AA71" s="112"/>
      <c r="AB71" s="112"/>
    </row>
    <row r="72" ht="27" spans="1:28">
      <c r="A72" s="59" t="s">
        <v>456</v>
      </c>
      <c r="B72" s="63">
        <v>10</v>
      </c>
      <c r="C72" s="59" t="s">
        <v>514</v>
      </c>
      <c r="D72" s="59">
        <v>5236</v>
      </c>
      <c r="E72" s="59">
        <v>5236</v>
      </c>
      <c r="F72" s="59">
        <v>75.3</v>
      </c>
      <c r="G72" s="59">
        <v>128</v>
      </c>
      <c r="H72" s="59">
        <v>5.6</v>
      </c>
      <c r="I72" s="59">
        <f>E72-G72</f>
        <v>5108</v>
      </c>
      <c r="J72" s="59">
        <v>69.7</v>
      </c>
      <c r="K72" s="59">
        <v>688</v>
      </c>
      <c r="L72" s="59">
        <v>2752</v>
      </c>
      <c r="M72" s="59">
        <f>I72</f>
        <v>5108</v>
      </c>
      <c r="N72" s="59">
        <v>648.34</v>
      </c>
      <c r="O72" s="58">
        <f>M72-N72</f>
        <v>4459.66</v>
      </c>
      <c r="P72" s="96">
        <f>SUM(Q72:R74)</f>
        <v>37.8984</v>
      </c>
      <c r="Q72" s="105">
        <v>7.6065</v>
      </c>
      <c r="R72" s="105">
        <v>30.2919</v>
      </c>
      <c r="S72" s="59">
        <v>0</v>
      </c>
      <c r="T72" s="105">
        <f>P72-S72</f>
        <v>37.8984</v>
      </c>
      <c r="U72" s="59"/>
      <c r="V72" s="59"/>
      <c r="W72" s="106"/>
      <c r="X72" s="120"/>
      <c r="Y72" s="59">
        <v>410</v>
      </c>
      <c r="Z72" s="59">
        <v>657</v>
      </c>
      <c r="AA72" s="112">
        <v>40</v>
      </c>
      <c r="AB72" s="58" t="s">
        <v>367</v>
      </c>
    </row>
    <row r="73" ht="27" spans="1:28">
      <c r="A73" s="59" t="s">
        <v>456</v>
      </c>
      <c r="B73" s="63">
        <v>11</v>
      </c>
      <c r="C73" s="59" t="s">
        <v>515</v>
      </c>
      <c r="D73" s="59"/>
      <c r="E73" s="59"/>
      <c r="F73" s="59"/>
      <c r="G73" s="59"/>
      <c r="H73" s="59"/>
      <c r="I73" s="59"/>
      <c r="J73" s="59"/>
      <c r="K73" s="59"/>
      <c r="L73" s="59"/>
      <c r="M73" s="59"/>
      <c r="N73" s="59"/>
      <c r="O73" s="58"/>
      <c r="P73" s="96"/>
      <c r="Q73" s="105"/>
      <c r="R73" s="105"/>
      <c r="S73" s="59"/>
      <c r="T73" s="105"/>
      <c r="U73" s="59"/>
      <c r="V73" s="59"/>
      <c r="W73" s="106"/>
      <c r="X73" s="120"/>
      <c r="Y73" s="59"/>
      <c r="Z73" s="59"/>
      <c r="AA73" s="112"/>
      <c r="AB73" s="58" t="s">
        <v>367</v>
      </c>
    </row>
    <row r="74" ht="27" spans="1:28">
      <c r="A74" s="59" t="s">
        <v>456</v>
      </c>
      <c r="B74" s="63">
        <v>12</v>
      </c>
      <c r="C74" s="59" t="s">
        <v>516</v>
      </c>
      <c r="D74" s="59"/>
      <c r="E74" s="59"/>
      <c r="F74" s="59"/>
      <c r="G74" s="59"/>
      <c r="H74" s="59"/>
      <c r="I74" s="59"/>
      <c r="J74" s="59"/>
      <c r="K74" s="59"/>
      <c r="L74" s="59"/>
      <c r="M74" s="59"/>
      <c r="N74" s="59"/>
      <c r="O74" s="58"/>
      <c r="P74" s="96"/>
      <c r="Q74" s="105"/>
      <c r="R74" s="105"/>
      <c r="S74" s="59"/>
      <c r="T74" s="105"/>
      <c r="U74" s="59"/>
      <c r="V74" s="59"/>
      <c r="W74" s="106"/>
      <c r="X74" s="120"/>
      <c r="Y74" s="59"/>
      <c r="Z74" s="59"/>
      <c r="AA74" s="112"/>
      <c r="AB74" s="58" t="s">
        <v>367</v>
      </c>
    </row>
    <row r="75" ht="27" spans="1:28">
      <c r="A75" s="59" t="s">
        <v>456</v>
      </c>
      <c r="B75" s="63">
        <v>13</v>
      </c>
      <c r="C75" s="59" t="s">
        <v>517</v>
      </c>
      <c r="D75" s="59">
        <v>4100</v>
      </c>
      <c r="E75" s="59">
        <v>4100</v>
      </c>
      <c r="F75" s="59">
        <v>55.2</v>
      </c>
      <c r="G75" s="58">
        <v>0</v>
      </c>
      <c r="H75" s="58">
        <v>0</v>
      </c>
      <c r="I75" s="58">
        <f t="shared" ref="I75:J78" si="14">E75-G75</f>
        <v>4100</v>
      </c>
      <c r="J75" s="58">
        <f t="shared" si="14"/>
        <v>55.2</v>
      </c>
      <c r="K75" s="58">
        <v>3800</v>
      </c>
      <c r="L75" s="58">
        <v>7790</v>
      </c>
      <c r="M75" s="59">
        <f>I75</f>
        <v>4100</v>
      </c>
      <c r="N75" s="58">
        <v>283.17</v>
      </c>
      <c r="O75" s="58">
        <f>M75-N75</f>
        <v>3816.83</v>
      </c>
      <c r="P75" s="105">
        <v>24.35</v>
      </c>
      <c r="Q75" s="96">
        <v>7.8774</v>
      </c>
      <c r="R75" s="96">
        <v>16.467</v>
      </c>
      <c r="S75" s="58">
        <v>0</v>
      </c>
      <c r="T75" s="96">
        <v>24.35</v>
      </c>
      <c r="U75" s="59"/>
      <c r="V75" s="59"/>
      <c r="W75" s="106"/>
      <c r="X75" s="120"/>
      <c r="Y75" s="58">
        <v>1200</v>
      </c>
      <c r="Z75" s="58">
        <v>110</v>
      </c>
      <c r="AA75" s="112">
        <v>22</v>
      </c>
      <c r="AB75" s="58" t="s">
        <v>367</v>
      </c>
    </row>
    <row r="76" ht="27" spans="1:28">
      <c r="A76" s="82" t="s">
        <v>456</v>
      </c>
      <c r="B76" s="63">
        <v>14</v>
      </c>
      <c r="C76" s="82" t="s">
        <v>518</v>
      </c>
      <c r="D76" s="82">
        <v>166</v>
      </c>
      <c r="E76" s="82">
        <v>166</v>
      </c>
      <c r="F76" s="82">
        <v>10.7</v>
      </c>
      <c r="G76" s="81">
        <v>0</v>
      </c>
      <c r="H76" s="81">
        <v>0</v>
      </c>
      <c r="I76" s="81">
        <f t="shared" si="14"/>
        <v>166</v>
      </c>
      <c r="J76" s="81">
        <f t="shared" si="14"/>
        <v>10.7</v>
      </c>
      <c r="K76" s="81">
        <v>568</v>
      </c>
      <c r="L76" s="81">
        <v>1458</v>
      </c>
      <c r="M76" s="82">
        <v>166</v>
      </c>
      <c r="N76" s="81">
        <v>55.1</v>
      </c>
      <c r="O76" s="81">
        <f>M76-N76</f>
        <v>110.9</v>
      </c>
      <c r="P76" s="123">
        <v>5.8898</v>
      </c>
      <c r="Q76" s="123">
        <v>0.0398</v>
      </c>
      <c r="R76" s="81">
        <v>5.85</v>
      </c>
      <c r="S76" s="81">
        <v>0</v>
      </c>
      <c r="T76" s="123">
        <f t="shared" ref="T76:T81" si="15">P76-S76</f>
        <v>5.8898</v>
      </c>
      <c r="U76" s="59"/>
      <c r="V76" s="59"/>
      <c r="W76" s="106"/>
      <c r="X76" s="120"/>
      <c r="Y76" s="58">
        <v>640</v>
      </c>
      <c r="Z76" s="58"/>
      <c r="AA76" s="112"/>
      <c r="AB76" s="58" t="s">
        <v>367</v>
      </c>
    </row>
    <row r="77" ht="27" spans="1:28">
      <c r="A77" s="82" t="s">
        <v>456</v>
      </c>
      <c r="B77" s="63">
        <v>15</v>
      </c>
      <c r="C77" s="82" t="s">
        <v>519</v>
      </c>
      <c r="D77" s="82">
        <v>5817.97</v>
      </c>
      <c r="E77" s="82">
        <v>5817.97</v>
      </c>
      <c r="F77" s="82">
        <v>133.45</v>
      </c>
      <c r="G77" s="81">
        <v>351</v>
      </c>
      <c r="H77" s="81">
        <v>25.8</v>
      </c>
      <c r="I77" s="81">
        <f t="shared" si="14"/>
        <v>5466.97</v>
      </c>
      <c r="J77" s="81">
        <f t="shared" si="14"/>
        <v>107.65</v>
      </c>
      <c r="K77" s="81">
        <v>2765</v>
      </c>
      <c r="L77" s="81">
        <v>4831</v>
      </c>
      <c r="M77" s="124">
        <v>5466.97</v>
      </c>
      <c r="N77" s="81">
        <v>352</v>
      </c>
      <c r="O77" s="81">
        <v>5114.97</v>
      </c>
      <c r="P77" s="123">
        <v>44.4497252965965</v>
      </c>
      <c r="Q77" s="123">
        <v>10.2018702965965</v>
      </c>
      <c r="R77" s="123">
        <v>34.247855</v>
      </c>
      <c r="S77" s="123">
        <v>9.0471</v>
      </c>
      <c r="T77" s="123">
        <f t="shared" si="15"/>
        <v>35.4026252965965</v>
      </c>
      <c r="U77" s="59"/>
      <c r="V77" s="59"/>
      <c r="W77" s="81"/>
      <c r="X77" s="120"/>
      <c r="Y77" s="81">
        <v>568</v>
      </c>
      <c r="Z77" s="81">
        <v>500</v>
      </c>
      <c r="AA77" s="112">
        <v>15</v>
      </c>
      <c r="AB77" s="58" t="s">
        <v>367</v>
      </c>
    </row>
    <row r="78" ht="27" spans="1:28">
      <c r="A78" s="82" t="s">
        <v>456</v>
      </c>
      <c r="B78" s="63">
        <v>16</v>
      </c>
      <c r="C78" s="82" t="s">
        <v>520</v>
      </c>
      <c r="D78" s="82">
        <v>3781.81</v>
      </c>
      <c r="E78" s="82">
        <v>3781.81</v>
      </c>
      <c r="F78" s="82">
        <v>126.26</v>
      </c>
      <c r="G78" s="81">
        <v>155.249223753881</v>
      </c>
      <c r="H78" s="81">
        <v>10.35</v>
      </c>
      <c r="I78" s="81">
        <f t="shared" si="14"/>
        <v>3626.56077624612</v>
      </c>
      <c r="J78" s="81">
        <f t="shared" si="14"/>
        <v>115.91</v>
      </c>
      <c r="K78" s="81">
        <v>2059</v>
      </c>
      <c r="L78" s="81">
        <v>6177</v>
      </c>
      <c r="M78" s="82">
        <v>3626.56</v>
      </c>
      <c r="N78" s="81">
        <v>252</v>
      </c>
      <c r="O78" s="81">
        <v>3374.56</v>
      </c>
      <c r="P78" s="123">
        <v>37.8063</v>
      </c>
      <c r="Q78" s="123">
        <v>6.74540304381778</v>
      </c>
      <c r="R78" s="123">
        <v>31.06096</v>
      </c>
      <c r="S78" s="123">
        <v>8.7813</v>
      </c>
      <c r="T78" s="123">
        <f t="shared" si="15"/>
        <v>29.025</v>
      </c>
      <c r="U78" s="59"/>
      <c r="V78" s="59"/>
      <c r="W78" s="81"/>
      <c r="X78" s="120"/>
      <c r="Y78" s="81">
        <v>450</v>
      </c>
      <c r="Z78" s="81">
        <v>500</v>
      </c>
      <c r="AA78" s="99">
        <v>15</v>
      </c>
      <c r="AB78" s="58" t="s">
        <v>367</v>
      </c>
    </row>
    <row r="79" ht="27" spans="1:28">
      <c r="A79" s="59" t="s">
        <v>456</v>
      </c>
      <c r="B79" s="63">
        <v>17</v>
      </c>
      <c r="C79" s="58" t="s">
        <v>521</v>
      </c>
      <c r="D79" s="58">
        <v>135.5</v>
      </c>
      <c r="E79" s="58">
        <v>135.5</v>
      </c>
      <c r="F79" s="81">
        <v>7.445</v>
      </c>
      <c r="G79" s="81">
        <v>135.5</v>
      </c>
      <c r="H79" s="58">
        <v>0</v>
      </c>
      <c r="I79" s="81">
        <v>0</v>
      </c>
      <c r="J79" s="81">
        <v>7.445</v>
      </c>
      <c r="K79" s="81">
        <v>350</v>
      </c>
      <c r="L79" s="81">
        <v>1050</v>
      </c>
      <c r="M79" s="82">
        <v>0</v>
      </c>
      <c r="N79" s="82">
        <v>0</v>
      </c>
      <c r="O79" s="81">
        <v>0</v>
      </c>
      <c r="P79" s="59">
        <f>SUM(Q79:R79)</f>
        <v>4.29</v>
      </c>
      <c r="Q79" s="58">
        <v>0</v>
      </c>
      <c r="R79" s="58">
        <v>4.29</v>
      </c>
      <c r="S79" s="59">
        <v>0</v>
      </c>
      <c r="T79" s="58">
        <f t="shared" si="15"/>
        <v>4.29</v>
      </c>
      <c r="U79" s="59"/>
      <c r="V79" s="59"/>
      <c r="W79" s="106"/>
      <c r="X79" s="120"/>
      <c r="Y79" s="59"/>
      <c r="Z79" s="59"/>
      <c r="AA79" s="112"/>
      <c r="AB79" s="58" t="s">
        <v>367</v>
      </c>
    </row>
    <row r="80" ht="40.5" spans="1:28">
      <c r="A80" s="59" t="s">
        <v>456</v>
      </c>
      <c r="B80" s="63">
        <v>18</v>
      </c>
      <c r="C80" s="58" t="s">
        <v>522</v>
      </c>
      <c r="D80" s="58">
        <v>60</v>
      </c>
      <c r="E80" s="58">
        <v>60</v>
      </c>
      <c r="F80" s="81">
        <v>2.4</v>
      </c>
      <c r="G80" s="81">
        <v>55.14</v>
      </c>
      <c r="H80" s="81">
        <v>2.22</v>
      </c>
      <c r="I80" s="81">
        <v>4.86</v>
      </c>
      <c r="J80" s="81">
        <v>0.18</v>
      </c>
      <c r="K80" s="81">
        <v>38</v>
      </c>
      <c r="L80" s="81">
        <v>110</v>
      </c>
      <c r="M80" s="82">
        <v>4.86</v>
      </c>
      <c r="N80" s="82">
        <v>4.86</v>
      </c>
      <c r="O80" s="81">
        <v>0</v>
      </c>
      <c r="P80" s="59">
        <f>SUM(Q80:R80)</f>
        <v>1.68</v>
      </c>
      <c r="Q80" s="58">
        <v>1</v>
      </c>
      <c r="R80" s="58">
        <v>0.68</v>
      </c>
      <c r="S80" s="58">
        <v>0</v>
      </c>
      <c r="T80" s="58">
        <f t="shared" si="15"/>
        <v>1.68</v>
      </c>
      <c r="U80" s="59"/>
      <c r="V80" s="59"/>
      <c r="W80" s="106"/>
      <c r="X80" s="120"/>
      <c r="Y80" s="58"/>
      <c r="Z80" s="58"/>
      <c r="AA80" s="112"/>
      <c r="AB80" s="58" t="s">
        <v>367</v>
      </c>
    </row>
    <row r="81" ht="27" spans="1:28">
      <c r="A81" s="59" t="s">
        <v>456</v>
      </c>
      <c r="B81" s="63">
        <v>19</v>
      </c>
      <c r="C81" s="59" t="s">
        <v>523</v>
      </c>
      <c r="D81" s="59">
        <v>303</v>
      </c>
      <c r="E81" s="59">
        <v>303</v>
      </c>
      <c r="F81" s="59">
        <v>3</v>
      </c>
      <c r="G81" s="58">
        <v>55.2</v>
      </c>
      <c r="H81" s="58">
        <v>2.48</v>
      </c>
      <c r="I81" s="58">
        <f>E81-G81</f>
        <v>247.8</v>
      </c>
      <c r="J81" s="58">
        <f>F81-H81</f>
        <v>0.52</v>
      </c>
      <c r="K81" s="58">
        <v>110</v>
      </c>
      <c r="L81" s="58">
        <v>442</v>
      </c>
      <c r="M81" s="59">
        <f>I81</f>
        <v>247.8</v>
      </c>
      <c r="N81" s="58">
        <v>0</v>
      </c>
      <c r="O81" s="58">
        <f>M81-N81</f>
        <v>247.8</v>
      </c>
      <c r="P81" s="105">
        <f>SUM(Q81:R81)</f>
        <v>1.54072</v>
      </c>
      <c r="Q81" s="96">
        <v>0.54492</v>
      </c>
      <c r="R81" s="96">
        <v>0.9958</v>
      </c>
      <c r="S81" s="58"/>
      <c r="T81" s="96">
        <f t="shared" si="15"/>
        <v>1.54072</v>
      </c>
      <c r="U81" s="59"/>
      <c r="V81" s="59"/>
      <c r="W81" s="106"/>
      <c r="X81" s="120"/>
      <c r="Y81" s="58">
        <v>90</v>
      </c>
      <c r="Z81" s="58"/>
      <c r="AA81" s="112"/>
      <c r="AB81" s="58" t="s">
        <v>367</v>
      </c>
    </row>
    <row r="82" ht="27" spans="1:28">
      <c r="A82" s="59" t="s">
        <v>456</v>
      </c>
      <c r="B82" s="63">
        <v>20</v>
      </c>
      <c r="C82" s="59" t="s">
        <v>524</v>
      </c>
      <c r="D82" s="59">
        <v>2800</v>
      </c>
      <c r="E82" s="59">
        <v>2800</v>
      </c>
      <c r="F82" s="59">
        <v>29.26</v>
      </c>
      <c r="G82" s="58">
        <v>218.8</v>
      </c>
      <c r="H82" s="58">
        <v>17.69</v>
      </c>
      <c r="I82" s="58">
        <f>E82-G82</f>
        <v>2581.2</v>
      </c>
      <c r="J82" s="58">
        <f>F82-H82</f>
        <v>11.57</v>
      </c>
      <c r="K82" s="58">
        <v>461</v>
      </c>
      <c r="L82" s="58">
        <v>1844</v>
      </c>
      <c r="M82" s="59">
        <f>I82</f>
        <v>2581.2</v>
      </c>
      <c r="N82" s="58">
        <v>149.73</v>
      </c>
      <c r="O82" s="58">
        <f>M82-N82</f>
        <v>2431.47</v>
      </c>
      <c r="P82" s="105">
        <v>10.21</v>
      </c>
      <c r="Q82" s="96">
        <v>6.5014</v>
      </c>
      <c r="R82" s="96">
        <v>3.71</v>
      </c>
      <c r="S82" s="105">
        <v>4.6</v>
      </c>
      <c r="T82" s="96">
        <f>P82</f>
        <v>10.21</v>
      </c>
      <c r="U82" s="59"/>
      <c r="V82" s="59"/>
      <c r="W82" s="106"/>
      <c r="X82" s="120"/>
      <c r="Y82" s="58">
        <v>585</v>
      </c>
      <c r="Z82" s="58">
        <v>391</v>
      </c>
      <c r="AA82" s="112">
        <v>11</v>
      </c>
      <c r="AB82" s="58" t="s">
        <v>367</v>
      </c>
    </row>
    <row r="83" ht="27" spans="2:27">
      <c r="B83" s="56" t="s">
        <v>525</v>
      </c>
      <c r="C83" s="56"/>
      <c r="D83" s="56"/>
      <c r="E83" s="56"/>
      <c r="F83" s="56"/>
      <c r="G83" s="56"/>
      <c r="H83" s="56"/>
      <c r="I83" s="56"/>
      <c r="J83" s="56"/>
      <c r="K83" s="56"/>
      <c r="L83" s="56"/>
      <c r="M83" s="56"/>
      <c r="N83" s="56"/>
      <c r="O83" s="56"/>
      <c r="P83" s="56"/>
      <c r="Q83" s="56"/>
      <c r="R83" s="56"/>
      <c r="S83" s="56"/>
      <c r="T83" s="56"/>
      <c r="U83" s="56"/>
      <c r="V83" s="56"/>
      <c r="W83" s="56"/>
      <c r="X83" s="56"/>
      <c r="Y83" s="56"/>
      <c r="Z83" s="112"/>
      <c r="AA83" s="112"/>
    </row>
    <row r="84" spans="2:27">
      <c r="B84" s="57" t="s">
        <v>267</v>
      </c>
      <c r="C84" s="57" t="s">
        <v>338</v>
      </c>
      <c r="D84" s="57"/>
      <c r="E84" s="57"/>
      <c r="F84" s="57"/>
      <c r="G84" s="57"/>
      <c r="H84" s="57"/>
      <c r="I84" s="57" t="s">
        <v>339</v>
      </c>
      <c r="J84" s="57"/>
      <c r="K84" s="57"/>
      <c r="L84" s="57"/>
      <c r="M84" s="57" t="s">
        <v>340</v>
      </c>
      <c r="N84" s="57"/>
      <c r="O84" s="57"/>
      <c r="P84" s="57" t="s">
        <v>341</v>
      </c>
      <c r="Q84" s="57"/>
      <c r="R84" s="57"/>
      <c r="S84" s="57"/>
      <c r="T84" s="57"/>
      <c r="U84" s="57" t="s">
        <v>264</v>
      </c>
      <c r="V84" s="57"/>
      <c r="W84" s="57"/>
      <c r="X84" s="57"/>
      <c r="Y84" s="97" t="s">
        <v>461</v>
      </c>
      <c r="Z84" s="112"/>
      <c r="AA84" s="112"/>
    </row>
    <row r="85" spans="2:27">
      <c r="B85" s="57"/>
      <c r="C85" s="57" t="s">
        <v>2</v>
      </c>
      <c r="D85" s="57" t="s">
        <v>344</v>
      </c>
      <c r="E85" s="57" t="s">
        <v>345</v>
      </c>
      <c r="F85" s="57" t="s">
        <v>346</v>
      </c>
      <c r="G85" s="57" t="s">
        <v>347</v>
      </c>
      <c r="H85" s="57" t="s">
        <v>348</v>
      </c>
      <c r="I85" s="57" t="s">
        <v>272</v>
      </c>
      <c r="J85" s="57" t="s">
        <v>349</v>
      </c>
      <c r="K85" s="57" t="s">
        <v>350</v>
      </c>
      <c r="L85" s="57" t="s">
        <v>351</v>
      </c>
      <c r="M85" s="57" t="s">
        <v>352</v>
      </c>
      <c r="N85" s="57" t="s">
        <v>353</v>
      </c>
      <c r="O85" s="57" t="s">
        <v>354</v>
      </c>
      <c r="P85" s="57" t="s">
        <v>355</v>
      </c>
      <c r="Q85" s="57"/>
      <c r="R85" s="57"/>
      <c r="S85" s="57" t="s">
        <v>356</v>
      </c>
      <c r="T85" s="57" t="s">
        <v>357</v>
      </c>
      <c r="U85" s="57" t="s">
        <v>280</v>
      </c>
      <c r="V85" s="57" t="s">
        <v>281</v>
      </c>
      <c r="W85" s="57" t="s">
        <v>462</v>
      </c>
      <c r="X85" s="57" t="s">
        <v>283</v>
      </c>
      <c r="Y85" s="97"/>
      <c r="Z85" s="112"/>
      <c r="AA85" s="112"/>
    </row>
    <row r="86" ht="27" spans="2:27">
      <c r="B86" s="57"/>
      <c r="C86" s="57"/>
      <c r="D86" s="57"/>
      <c r="E86" s="57"/>
      <c r="F86" s="57"/>
      <c r="G86" s="57"/>
      <c r="H86" s="57"/>
      <c r="I86" s="57"/>
      <c r="J86" s="57"/>
      <c r="K86" s="57"/>
      <c r="L86" s="57"/>
      <c r="M86" s="57"/>
      <c r="N86" s="57"/>
      <c r="O86" s="57"/>
      <c r="P86" s="57" t="s">
        <v>222</v>
      </c>
      <c r="Q86" s="57" t="s">
        <v>358</v>
      </c>
      <c r="R86" s="57" t="s">
        <v>359</v>
      </c>
      <c r="S86" s="57"/>
      <c r="T86" s="57"/>
      <c r="U86" s="57"/>
      <c r="V86" s="57"/>
      <c r="W86" s="57"/>
      <c r="X86" s="57"/>
      <c r="Y86" s="97"/>
      <c r="Z86" s="112"/>
      <c r="AA86" s="112"/>
    </row>
    <row r="87" ht="27" spans="2:27">
      <c r="B87" s="58">
        <v>1</v>
      </c>
      <c r="C87" s="59" t="s">
        <v>526</v>
      </c>
      <c r="D87" s="59">
        <v>4201.7</v>
      </c>
      <c r="E87" s="59">
        <v>4201.7</v>
      </c>
      <c r="F87" s="59">
        <v>26.2</v>
      </c>
      <c r="G87" s="59">
        <v>1024.6</v>
      </c>
      <c r="H87" s="59">
        <v>14.06</v>
      </c>
      <c r="I87" s="61">
        <f>E87-G87</f>
        <v>3177.1</v>
      </c>
      <c r="J87" s="61">
        <f>F87-H87</f>
        <v>12.14</v>
      </c>
      <c r="K87" s="59">
        <v>802</v>
      </c>
      <c r="L87" s="59">
        <v>2165</v>
      </c>
      <c r="M87" s="61">
        <f>I87</f>
        <v>3177.1</v>
      </c>
      <c r="N87" s="59">
        <v>0</v>
      </c>
      <c r="O87" s="59">
        <f>M87</f>
        <v>3177.1</v>
      </c>
      <c r="P87" s="61">
        <v>13.86</v>
      </c>
      <c r="Q87" s="59">
        <v>0</v>
      </c>
      <c r="R87" s="59">
        <v>13.86</v>
      </c>
      <c r="S87" s="58">
        <v>0</v>
      </c>
      <c r="T87" s="59">
        <f>P87-S87</f>
        <v>13.86</v>
      </c>
      <c r="U87" s="126"/>
      <c r="V87" s="126"/>
      <c r="W87" s="100"/>
      <c r="X87" s="126"/>
      <c r="Y87" s="104">
        <v>0</v>
      </c>
      <c r="Z87" s="112"/>
      <c r="AA87" s="112"/>
    </row>
  </sheetData>
  <mergeCells count="177">
    <mergeCell ref="A1:X1"/>
    <mergeCell ref="B2:G2"/>
    <mergeCell ref="H2:K2"/>
    <mergeCell ref="L2:N2"/>
    <mergeCell ref="O2:S2"/>
    <mergeCell ref="T2:W2"/>
    <mergeCell ref="O3:Q3"/>
    <mergeCell ref="A26:Y26"/>
    <mergeCell ref="C27:H27"/>
    <mergeCell ref="I27:L27"/>
    <mergeCell ref="M27:O27"/>
    <mergeCell ref="P27:T27"/>
    <mergeCell ref="U27:X27"/>
    <mergeCell ref="P28:R28"/>
    <mergeCell ref="A39:Y39"/>
    <mergeCell ref="C40:H40"/>
    <mergeCell ref="I40:L40"/>
    <mergeCell ref="M40:O40"/>
    <mergeCell ref="P40:T40"/>
    <mergeCell ref="U40:X40"/>
    <mergeCell ref="P41:R41"/>
    <mergeCell ref="A58:Y58"/>
    <mergeCell ref="C59:H59"/>
    <mergeCell ref="I59:L59"/>
    <mergeCell ref="M59:O59"/>
    <mergeCell ref="P59:T59"/>
    <mergeCell ref="U59:X59"/>
    <mergeCell ref="P60:R60"/>
    <mergeCell ref="B83:Y83"/>
    <mergeCell ref="C84:H84"/>
    <mergeCell ref="I84:L84"/>
    <mergeCell ref="M84:O84"/>
    <mergeCell ref="P84:T84"/>
    <mergeCell ref="U84:X84"/>
    <mergeCell ref="P85:R85"/>
    <mergeCell ref="A2:A4"/>
    <mergeCell ref="A27:A29"/>
    <mergeCell ref="A40:A42"/>
    <mergeCell ref="A59:A61"/>
    <mergeCell ref="B3:B4"/>
    <mergeCell ref="B27:B29"/>
    <mergeCell ref="B40:B42"/>
    <mergeCell ref="B59:B61"/>
    <mergeCell ref="B84:B86"/>
    <mergeCell ref="C3:C4"/>
    <mergeCell ref="C28:C29"/>
    <mergeCell ref="C41:C42"/>
    <mergeCell ref="C60:C61"/>
    <mergeCell ref="C85:C86"/>
    <mergeCell ref="D3:D4"/>
    <mergeCell ref="D28:D29"/>
    <mergeCell ref="D41:D42"/>
    <mergeCell ref="D60:D61"/>
    <mergeCell ref="D72:D74"/>
    <mergeCell ref="D85:D86"/>
    <mergeCell ref="E3:E4"/>
    <mergeCell ref="E28:E29"/>
    <mergeCell ref="E41:E42"/>
    <mergeCell ref="E60:E61"/>
    <mergeCell ref="E72:E74"/>
    <mergeCell ref="E85:E86"/>
    <mergeCell ref="F3:F4"/>
    <mergeCell ref="F28:F29"/>
    <mergeCell ref="F41:F42"/>
    <mergeCell ref="F60:F61"/>
    <mergeCell ref="F72:F74"/>
    <mergeCell ref="F85:F86"/>
    <mergeCell ref="G3:G4"/>
    <mergeCell ref="G28:G29"/>
    <mergeCell ref="G41:G42"/>
    <mergeCell ref="G60:G61"/>
    <mergeCell ref="G72:G74"/>
    <mergeCell ref="G85:G86"/>
    <mergeCell ref="H3:H4"/>
    <mergeCell ref="H28:H29"/>
    <mergeCell ref="H41:H42"/>
    <mergeCell ref="H60:H61"/>
    <mergeCell ref="H72:H74"/>
    <mergeCell ref="H85:H86"/>
    <mergeCell ref="I3:I4"/>
    <mergeCell ref="I28:I29"/>
    <mergeCell ref="I41:I42"/>
    <mergeCell ref="I60:I61"/>
    <mergeCell ref="I72:I74"/>
    <mergeCell ref="I85:I86"/>
    <mergeCell ref="J3:J4"/>
    <mergeCell ref="J28:J29"/>
    <mergeCell ref="J41:J42"/>
    <mergeCell ref="J60:J61"/>
    <mergeCell ref="J72:J74"/>
    <mergeCell ref="J85:J86"/>
    <mergeCell ref="K3:K4"/>
    <mergeCell ref="K28:K29"/>
    <mergeCell ref="K41:K42"/>
    <mergeCell ref="K60:K61"/>
    <mergeCell ref="K72:K74"/>
    <mergeCell ref="K85:K86"/>
    <mergeCell ref="L3:L4"/>
    <mergeCell ref="L28:L29"/>
    <mergeCell ref="L41:L42"/>
    <mergeCell ref="L60:L61"/>
    <mergeCell ref="L72:L74"/>
    <mergeCell ref="L85:L86"/>
    <mergeCell ref="M3:M4"/>
    <mergeCell ref="M28:M29"/>
    <mergeCell ref="M41:M42"/>
    <mergeCell ref="M60:M61"/>
    <mergeCell ref="M72:M74"/>
    <mergeCell ref="M85:M86"/>
    <mergeCell ref="N3:N4"/>
    <mergeCell ref="N28:N29"/>
    <mergeCell ref="N41:N42"/>
    <mergeCell ref="N60:N61"/>
    <mergeCell ref="N72:N74"/>
    <mergeCell ref="N85:N86"/>
    <mergeCell ref="O28:O29"/>
    <mergeCell ref="O41:O42"/>
    <mergeCell ref="O60:O61"/>
    <mergeCell ref="O72:O74"/>
    <mergeCell ref="O85:O86"/>
    <mergeCell ref="P72:P74"/>
    <mergeCell ref="Q72:Q74"/>
    <mergeCell ref="R3:R4"/>
    <mergeCell ref="R72:R74"/>
    <mergeCell ref="S3:S4"/>
    <mergeCell ref="S28:S29"/>
    <mergeCell ref="S41:S42"/>
    <mergeCell ref="S60:S61"/>
    <mergeCell ref="S72:S74"/>
    <mergeCell ref="S85:S86"/>
    <mergeCell ref="T3:T4"/>
    <mergeCell ref="T6:T25"/>
    <mergeCell ref="T28:T29"/>
    <mergeCell ref="T41:T42"/>
    <mergeCell ref="T60:T61"/>
    <mergeCell ref="T72:T74"/>
    <mergeCell ref="T85:T86"/>
    <mergeCell ref="U3:U4"/>
    <mergeCell ref="U6:U25"/>
    <mergeCell ref="U28:U29"/>
    <mergeCell ref="U31:U38"/>
    <mergeCell ref="U41:U42"/>
    <mergeCell ref="U44:U57"/>
    <mergeCell ref="U60:U61"/>
    <mergeCell ref="U63:U82"/>
    <mergeCell ref="U85:U86"/>
    <mergeCell ref="V3:V4"/>
    <mergeCell ref="V28:V29"/>
    <mergeCell ref="V31:V38"/>
    <mergeCell ref="V41:V42"/>
    <mergeCell ref="V44:V57"/>
    <mergeCell ref="V60:V61"/>
    <mergeCell ref="V63:V82"/>
    <mergeCell ref="V85:V86"/>
    <mergeCell ref="W3:W4"/>
    <mergeCell ref="W6:W25"/>
    <mergeCell ref="W28:W29"/>
    <mergeCell ref="W41:W42"/>
    <mergeCell ref="W60:W61"/>
    <mergeCell ref="W85:W86"/>
    <mergeCell ref="X2:X4"/>
    <mergeCell ref="X28:X29"/>
    <mergeCell ref="X31:X38"/>
    <mergeCell ref="X41:X42"/>
    <mergeCell ref="X44:X53"/>
    <mergeCell ref="X56:X57"/>
    <mergeCell ref="X60:X61"/>
    <mergeCell ref="X63:X82"/>
    <mergeCell ref="X85:X86"/>
    <mergeCell ref="Y27:Y29"/>
    <mergeCell ref="Y40:Y42"/>
    <mergeCell ref="Y59:Y61"/>
    <mergeCell ref="Y72:Y74"/>
    <mergeCell ref="Y84:Y86"/>
    <mergeCell ref="Z40:AA41"/>
    <mergeCell ref="Z59:AA60"/>
    <mergeCell ref="Y2:Z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2021年城市建设重点项目统计表</vt:lpstr>
      <vt:lpstr>Sheet1</vt:lpstr>
      <vt:lpstr>Sheet2</vt:lpstr>
      <vt:lpstr>Sheet3</vt:lpstr>
      <vt:lpstr>Sheet4</vt:lpstr>
      <vt:lpstr>Sheet31</vt:lpstr>
      <vt:lpstr>打通断头路</vt:lpstr>
      <vt:lpstr>城乡危房（边死角）改造</vt:lpstr>
      <vt:lpstr>棚户区（城中村）改造</vt:lpstr>
      <vt:lpstr>自治区备案棚改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2013-01-06T08:55:00Z</dcterms:created>
  <cp:lastPrinted>2022-02-18T02:52:00Z</cp:lastPrinted>
  <dcterms:modified xsi:type="dcterms:W3CDTF">2023-02-02T06:38:31Z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true</vt:bool>
  </property>
  <property fmtid="{D5CDD505-2E9C-101B-9397-08002B2CF9AE}" pid="4" name="ICV">
    <vt:lpwstr>97C0F7F990914E25B622AB9366D5E76F</vt:lpwstr>
  </property>
  <property fmtid="{D5CDD505-2E9C-101B-9397-08002B2CF9AE}" pid="5" name="KSORubyTemplateID" linkTarget="0">
    <vt:lpwstr>11</vt:lpwstr>
  </property>
</Properties>
</file>